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coring\"/>
    </mc:Choice>
  </mc:AlternateContent>
  <xr:revisionPtr revIDLastSave="0" documentId="13_ncr:1_{C4040EFF-2966-42F5-8046-E6C970C75D3D}" xr6:coauthVersionLast="44" xr6:coauthVersionMax="44" xr10:uidLastSave="{00000000-0000-0000-0000-000000000000}"/>
  <bookViews>
    <workbookView xWindow="-110" yWindow="-110" windowWidth="19420" windowHeight="12420" xr2:uid="{00000000-000D-0000-FFFF-FFFF00000000}"/>
  </bookViews>
  <sheets>
    <sheet name="CompInfo" sheetId="21" r:id="rId1"/>
    <sheet name="Horse Scores" sheetId="26" r:id="rId2"/>
    <sheet name="Class 3" sheetId="3" r:id="rId3"/>
    <sheet name="Class 2" sheetId="2" r:id="rId4"/>
    <sheet name="Class 5" sheetId="5" r:id="rId5"/>
    <sheet name="Class 6" sheetId="6" r:id="rId6"/>
    <sheet name="Class 12D" sheetId="23" r:id="rId7"/>
    <sheet name="Class 30" sheetId="24" r:id="rId8"/>
    <sheet name="Class 34" sheetId="11" r:id="rId9"/>
    <sheet name="Class 4" sheetId="4" r:id="rId10"/>
    <sheet name="Class 24A" sheetId="19" r:id="rId11"/>
    <sheet name="Class 12" sheetId="9" r:id="rId12"/>
    <sheet name="Class 36" sheetId="25" r:id="rId13"/>
    <sheet name="Class 32" sheetId="10" r:id="rId14"/>
    <sheet name="Class 33" sheetId="12" r:id="rId15"/>
    <sheet name="Not Used&gt;" sheetId="22" r:id="rId16"/>
    <sheet name="Open Ind wTT" sheetId="1" r:id="rId17"/>
    <sheet name="Open Ind woTT" sheetId="20" r:id="rId18"/>
    <sheet name="Open PDD" sheetId="7" r:id="rId19"/>
    <sheet name="Inter PDD" sheetId="13" r:id="rId20"/>
    <sheet name="Adv Squad" sheetId="14" r:id="rId21"/>
    <sheet name="Int Squad" sheetId="16" r:id="rId22"/>
    <sheet name="Nov Squad" sheetId="17" r:id="rId23"/>
    <sheet name="P-N Squad" sheetId="18" r:id="rId24"/>
  </sheets>
  <definedNames>
    <definedName name="_xlnm.Print_Area" localSheetId="20">'Adv Squad'!$AX$8:$BB$17</definedName>
    <definedName name="_xlnm.Print_Area" localSheetId="11">'Class 12'!$Y$9:$Z$25</definedName>
    <definedName name="_xlnm.Print_Area" localSheetId="6">'Class 12D'!$Y$10:$Z$13</definedName>
    <definedName name="_xlnm.Print_Area" localSheetId="3">'Class 2'!$BR$5:$BW$14</definedName>
    <definedName name="_xlnm.Print_Area" localSheetId="10">'Class 24A'!$AH$10:$AJ$17</definedName>
    <definedName name="_xlnm.Print_Area" localSheetId="2">'Class 3'!$BO$5:$BT$13</definedName>
    <definedName name="_xlnm.Print_Area" localSheetId="7">'Class 30'!$O$8:$R$28</definedName>
    <definedName name="_xlnm.Print_Area" localSheetId="13">'Class 32'!$P$9:$S$34</definedName>
    <definedName name="_xlnm.Print_Area" localSheetId="14">'Class 33'!$P$8:$S$24</definedName>
    <definedName name="_xlnm.Print_Area" localSheetId="8">'Class 34'!$AA$9:$AD$16</definedName>
    <definedName name="_xlnm.Print_Area" localSheetId="12">'Class 36'!$W$8:$Y$23</definedName>
    <definedName name="_xlnm.Print_Area" localSheetId="9">'Class 4'!$AW$5:$AZ$13</definedName>
    <definedName name="_xlnm.Print_Area" localSheetId="4">'Class 5'!$AY$8:$BB$21</definedName>
    <definedName name="_xlnm.Print_Area" localSheetId="5">'Class 6'!$AY$8:$BB$23</definedName>
    <definedName name="_xlnm.Print_Area" localSheetId="21">'Int Squad'!$X$8:$Z$17</definedName>
    <definedName name="_xlnm.Print_Area" localSheetId="19">'Inter PDD'!#REF!</definedName>
    <definedName name="_xlnm.Print_Area" localSheetId="22">'Nov Squad'!$X$8:$Z$17</definedName>
    <definedName name="_xlnm.Print_Area" localSheetId="17">'Open Ind woTT'!$AY$5:$BB$12</definedName>
    <definedName name="_xlnm.Print_Area" localSheetId="16">'Open Ind wTT'!$BU$5:$BY$12</definedName>
    <definedName name="_xlnm.Print_Area" localSheetId="18">'Open PDD'!$W$10:$Y$13</definedName>
    <definedName name="_xlnm.Print_Area" localSheetId="23">'P-N Squad'!$Z$8:$AB$17</definedName>
    <definedName name="_xlnm.Print_Titles" localSheetId="20">'Adv Squad'!$A:$E,'Adv Squad'!$1:$6</definedName>
    <definedName name="_xlnm.Print_Titles" localSheetId="11">'Class 12'!$A:$E,'Class 12'!$1:$7</definedName>
    <definedName name="_xlnm.Print_Titles" localSheetId="6">'Class 12D'!$A:$E,'Class 12D'!$1:$7</definedName>
    <definedName name="_xlnm.Print_Titles" localSheetId="3">'Class 2'!$A:$E,'Class 2'!$1:$7</definedName>
    <definedName name="_xlnm.Print_Titles" localSheetId="10">'Class 24A'!$A:$E,'Class 24A'!$1:$7</definedName>
    <definedName name="_xlnm.Print_Titles" localSheetId="2">'Class 3'!$A:$E,'Class 3'!$1:$7</definedName>
    <definedName name="_xlnm.Print_Titles" localSheetId="7">'Class 30'!$A:$C,'Class 30'!$1:$6</definedName>
    <definedName name="_xlnm.Print_Titles" localSheetId="13">'Class 32'!$A:$C,'Class 32'!$1:$5</definedName>
    <definedName name="_xlnm.Print_Titles" localSheetId="14">'Class 33'!$A:$C,'Class 33'!$1:$6</definedName>
    <definedName name="_xlnm.Print_Titles" localSheetId="8">'Class 34'!$A:$C,'Class 34'!$1:$6</definedName>
    <definedName name="_xlnm.Print_Titles" localSheetId="12">'Class 36'!$A:$E,'Class 36'!$1:$7</definedName>
    <definedName name="_xlnm.Print_Titles" localSheetId="9">'Class 4'!$A:$E,'Class 4'!$1:$7</definedName>
    <definedName name="_xlnm.Print_Titles" localSheetId="4">'Class 5'!$A:$E,'Class 5'!$1:$7</definedName>
    <definedName name="_xlnm.Print_Titles" localSheetId="5">'Class 6'!$A:$E,'Class 6'!$1:$7</definedName>
    <definedName name="_xlnm.Print_Titles" localSheetId="21">'Int Squad'!$A:$E,'Int Squad'!$1:$7</definedName>
    <definedName name="_xlnm.Print_Titles" localSheetId="19">'Inter PDD'!$A:$E,'Inter PDD'!$1:$7</definedName>
    <definedName name="_xlnm.Print_Titles" localSheetId="22">'Nov Squad'!$A:$E,'Nov Squad'!$1:$7</definedName>
    <definedName name="_xlnm.Print_Titles" localSheetId="17">'Open Ind woTT'!$A:$E,'Open Ind woTT'!$1:$7</definedName>
    <definedName name="_xlnm.Print_Titles" localSheetId="16">'Open Ind wTT'!$A:$E,'Open Ind wTT'!$1:$5</definedName>
    <definedName name="_xlnm.Print_Titles" localSheetId="18">'Open PDD'!$A:$E,'Open PDD'!$1:$7</definedName>
    <definedName name="_xlnm.Print_Titles" localSheetId="23">'P-N Squad'!$A:$E,'P-N Squad'!$1:$7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3" i="25" l="1"/>
  <c r="R13" i="25"/>
  <c r="K13" i="25"/>
  <c r="W13" i="25" l="1"/>
  <c r="X13" i="25" s="1"/>
  <c r="A1" i="3"/>
  <c r="U15" i="25" l="1"/>
  <c r="R15" i="25"/>
  <c r="K15" i="25"/>
  <c r="U24" i="25"/>
  <c r="R24" i="25"/>
  <c r="K24" i="25"/>
  <c r="U19" i="25"/>
  <c r="R19" i="25"/>
  <c r="K19" i="25"/>
  <c r="U20" i="25"/>
  <c r="R20" i="25"/>
  <c r="K20" i="25"/>
  <c r="U12" i="25"/>
  <c r="R12" i="25"/>
  <c r="K12" i="25"/>
  <c r="U23" i="25"/>
  <c r="R23" i="25"/>
  <c r="K23" i="25"/>
  <c r="U21" i="25"/>
  <c r="R21" i="25"/>
  <c r="K21" i="25"/>
  <c r="U18" i="25"/>
  <c r="R18" i="25"/>
  <c r="K18" i="25"/>
  <c r="U22" i="25"/>
  <c r="R22" i="25"/>
  <c r="K22" i="25"/>
  <c r="U14" i="25"/>
  <c r="R14" i="25"/>
  <c r="K14" i="25"/>
  <c r="U5" i="25"/>
  <c r="H5" i="25"/>
  <c r="A3" i="25"/>
  <c r="A2" i="25"/>
  <c r="A1" i="25"/>
  <c r="J17" i="24"/>
  <c r="O17" i="24" s="1"/>
  <c r="M17" i="24"/>
  <c r="P17" i="24" s="1"/>
  <c r="J14" i="24"/>
  <c r="O14" i="24" s="1"/>
  <c r="M14" i="24"/>
  <c r="P14" i="24" s="1"/>
  <c r="J13" i="24"/>
  <c r="O13" i="24" s="1"/>
  <c r="M13" i="24"/>
  <c r="P13" i="24" s="1"/>
  <c r="J11" i="24"/>
  <c r="O11" i="24" s="1"/>
  <c r="M11" i="24"/>
  <c r="P11" i="24" s="1"/>
  <c r="J15" i="24"/>
  <c r="O15" i="24" s="1"/>
  <c r="M15" i="24"/>
  <c r="P15" i="24" s="1"/>
  <c r="J12" i="24"/>
  <c r="O12" i="24" s="1"/>
  <c r="M12" i="24"/>
  <c r="P12" i="24" s="1"/>
  <c r="J28" i="24"/>
  <c r="O28" i="24" s="1"/>
  <c r="M28" i="24"/>
  <c r="P28" i="24" s="1"/>
  <c r="J20" i="24"/>
  <c r="O20" i="24" s="1"/>
  <c r="M20" i="24"/>
  <c r="P20" i="24" s="1"/>
  <c r="J23" i="24"/>
  <c r="O23" i="24" s="1"/>
  <c r="M23" i="24"/>
  <c r="P23" i="24" s="1"/>
  <c r="J22" i="24"/>
  <c r="O22" i="24" s="1"/>
  <c r="M22" i="24"/>
  <c r="P22" i="24" s="1"/>
  <c r="J24" i="24"/>
  <c r="O24" i="24" s="1"/>
  <c r="M24" i="24"/>
  <c r="P24" i="24" s="1"/>
  <c r="J21" i="24"/>
  <c r="O21" i="24" s="1"/>
  <c r="M21" i="24"/>
  <c r="P21" i="24" s="1"/>
  <c r="J25" i="24"/>
  <c r="O25" i="24" s="1"/>
  <c r="M25" i="24"/>
  <c r="P25" i="24" s="1"/>
  <c r="J27" i="24"/>
  <c r="O27" i="24" s="1"/>
  <c r="M27" i="24"/>
  <c r="P27" i="24" s="1"/>
  <c r="J26" i="24"/>
  <c r="O26" i="24" s="1"/>
  <c r="M26" i="24"/>
  <c r="P26" i="24" s="1"/>
  <c r="M16" i="24"/>
  <c r="P16" i="24" s="1"/>
  <c r="J16" i="24"/>
  <c r="O16" i="24" s="1"/>
  <c r="M5" i="24"/>
  <c r="G5" i="24"/>
  <c r="A3" i="24"/>
  <c r="A2" i="24"/>
  <c r="A1" i="24"/>
  <c r="W13" i="23"/>
  <c r="S13" i="23"/>
  <c r="K13" i="23"/>
  <c r="W6" i="23"/>
  <c r="H6" i="23"/>
  <c r="A3" i="23"/>
  <c r="A2" i="23"/>
  <c r="A1" i="23"/>
  <c r="K16" i="6"/>
  <c r="T16" i="6"/>
  <c r="U16" i="6" s="1"/>
  <c r="AE16" i="6"/>
  <c r="AF16" i="6" s="1"/>
  <c r="AM16" i="6"/>
  <c r="AT16" i="6"/>
  <c r="AW16" i="6"/>
  <c r="K19" i="5"/>
  <c r="T19" i="5"/>
  <c r="U19" i="5" s="1"/>
  <c r="AE19" i="5"/>
  <c r="AF19" i="5" s="1"/>
  <c r="AM19" i="5"/>
  <c r="AT19" i="5"/>
  <c r="AW19" i="5"/>
  <c r="K20" i="5"/>
  <c r="T20" i="5"/>
  <c r="U20" i="5" s="1"/>
  <c r="AE20" i="5"/>
  <c r="AF20" i="5" s="1"/>
  <c r="AM20" i="5"/>
  <c r="AT20" i="5"/>
  <c r="AW20" i="5"/>
  <c r="BM12" i="3"/>
  <c r="BJ12" i="3"/>
  <c r="BC12" i="3"/>
  <c r="C12" i="26" s="1"/>
  <c r="BM13" i="3"/>
  <c r="BJ13" i="3"/>
  <c r="BC13" i="3"/>
  <c r="BR13" i="3" s="1"/>
  <c r="BP12" i="2"/>
  <c r="BL12" i="2"/>
  <c r="BE12" i="2"/>
  <c r="BP13" i="2"/>
  <c r="BL13" i="2"/>
  <c r="BE13" i="2"/>
  <c r="BP14" i="2"/>
  <c r="BL14" i="2"/>
  <c r="BE14" i="2"/>
  <c r="C13" i="26" s="1"/>
  <c r="BU12" i="2" l="1"/>
  <c r="C11" i="26"/>
  <c r="BU13" i="2"/>
  <c r="C15" i="26"/>
  <c r="BU14" i="2"/>
  <c r="BR12" i="3"/>
  <c r="Q12" i="24"/>
  <c r="Q14" i="24"/>
  <c r="Y13" i="23"/>
  <c r="E5" i="26"/>
  <c r="W14" i="25"/>
  <c r="X14" i="25" s="1"/>
  <c r="W15" i="25"/>
  <c r="X15" i="25" s="1"/>
  <c r="W12" i="25"/>
  <c r="X12" i="25" s="1"/>
  <c r="W20" i="25"/>
  <c r="X20" i="25" s="1"/>
  <c r="W19" i="25"/>
  <c r="X19" i="25" s="1"/>
  <c r="W24" i="25"/>
  <c r="X24" i="25" s="1"/>
  <c r="W22" i="25"/>
  <c r="X22" i="25" s="1"/>
  <c r="W18" i="25"/>
  <c r="X18" i="25" s="1"/>
  <c r="W21" i="25"/>
  <c r="X21" i="25" s="1"/>
  <c r="W23" i="25"/>
  <c r="X23" i="25" s="1"/>
  <c r="Q25" i="24"/>
  <c r="Q23" i="24"/>
  <c r="Q13" i="24"/>
  <c r="Q21" i="24"/>
  <c r="Q20" i="24"/>
  <c r="Q26" i="24"/>
  <c r="Q24" i="24"/>
  <c r="Q28" i="24"/>
  <c r="Q27" i="24"/>
  <c r="Q22" i="24"/>
  <c r="Q11" i="24"/>
  <c r="Q15" i="24"/>
  <c r="Q17" i="24"/>
  <c r="Q16" i="24"/>
  <c r="AY16" i="6"/>
  <c r="AZ16" i="6"/>
  <c r="BA16" i="6" s="1"/>
  <c r="AZ19" i="5"/>
  <c r="AY19" i="5"/>
  <c r="AZ20" i="5"/>
  <c r="AY20" i="5"/>
  <c r="BA19" i="5" l="1"/>
  <c r="BA20" i="5"/>
  <c r="K24" i="12"/>
  <c r="K17" i="12"/>
  <c r="J16" i="11"/>
  <c r="K34" i="10"/>
  <c r="K28" i="10"/>
  <c r="K24" i="10"/>
  <c r="K26" i="10"/>
  <c r="K12" i="10"/>
  <c r="K30" i="10"/>
  <c r="K16" i="10"/>
  <c r="K14" i="10"/>
  <c r="K20" i="10"/>
  <c r="K18" i="10"/>
  <c r="N26" i="10"/>
  <c r="Q26" i="10" s="1"/>
  <c r="AT15" i="5"/>
  <c r="AT14" i="5"/>
  <c r="AT17" i="5"/>
  <c r="AT13" i="5"/>
  <c r="AT16" i="5"/>
  <c r="AT18" i="5"/>
  <c r="AT12" i="5"/>
  <c r="AR13" i="4"/>
  <c r="AR12" i="4"/>
  <c r="S15" i="9"/>
  <c r="S21" i="9"/>
  <c r="S17" i="9"/>
  <c r="S25" i="9"/>
  <c r="S19" i="9"/>
  <c r="S13" i="9"/>
  <c r="AT23" i="6"/>
  <c r="AT17" i="6"/>
  <c r="AT20" i="6"/>
  <c r="AT14" i="6"/>
  <c r="AT18" i="6"/>
  <c r="AT19" i="6"/>
  <c r="AT12" i="6"/>
  <c r="AT13" i="6"/>
  <c r="AT15" i="6"/>
  <c r="AS12" i="3"/>
  <c r="AS13" i="3"/>
  <c r="AT14" i="2"/>
  <c r="AT13" i="2"/>
  <c r="AT12" i="2"/>
  <c r="A2" i="6" l="1"/>
  <c r="A1" i="6"/>
  <c r="N24" i="12"/>
  <c r="Q24" i="12" s="1"/>
  <c r="P24" i="12"/>
  <c r="M13" i="11"/>
  <c r="G13" i="11"/>
  <c r="X11" i="11"/>
  <c r="Y11" i="11" s="1"/>
  <c r="AB11" i="11" s="1"/>
  <c r="M11" i="11"/>
  <c r="N11" i="11" s="1"/>
  <c r="AA11" i="11" s="1"/>
  <c r="P34" i="10"/>
  <c r="N34" i="10"/>
  <c r="Q34" i="10" s="1"/>
  <c r="N28" i="10"/>
  <c r="Q28" i="10" s="1"/>
  <c r="P28" i="10"/>
  <c r="N24" i="10"/>
  <c r="Q24" i="10" s="1"/>
  <c r="P24" i="10"/>
  <c r="P26" i="10"/>
  <c r="N12" i="10"/>
  <c r="Q12" i="10" s="1"/>
  <c r="P12" i="10"/>
  <c r="N30" i="10"/>
  <c r="Q30" i="10" s="1"/>
  <c r="P30" i="10"/>
  <c r="N16" i="10"/>
  <c r="Q16" i="10" s="1"/>
  <c r="P16" i="10"/>
  <c r="N14" i="10"/>
  <c r="Q14" i="10" s="1"/>
  <c r="P14" i="10"/>
  <c r="P20" i="10"/>
  <c r="N20" i="10"/>
  <c r="Q20" i="10" s="1"/>
  <c r="A2" i="5"/>
  <c r="A1" i="5"/>
  <c r="AW18" i="5"/>
  <c r="AM18" i="5"/>
  <c r="AE18" i="5"/>
  <c r="AF18" i="5" s="1"/>
  <c r="T18" i="5"/>
  <c r="U18" i="5" s="1"/>
  <c r="K18" i="5"/>
  <c r="AW16" i="5"/>
  <c r="AM16" i="5"/>
  <c r="AE16" i="5"/>
  <c r="AF16" i="5" s="1"/>
  <c r="T16" i="5"/>
  <c r="U16" i="5" s="1"/>
  <c r="K16" i="5"/>
  <c r="AW13" i="5"/>
  <c r="AM13" i="5"/>
  <c r="AE13" i="5"/>
  <c r="AF13" i="5" s="1"/>
  <c r="T13" i="5"/>
  <c r="U13" i="5" s="1"/>
  <c r="K13" i="5"/>
  <c r="AW17" i="5"/>
  <c r="AM17" i="5"/>
  <c r="AE17" i="5"/>
  <c r="AF17" i="5" s="1"/>
  <c r="T17" i="5"/>
  <c r="U17" i="5" s="1"/>
  <c r="K17" i="5"/>
  <c r="AW14" i="5"/>
  <c r="AM14" i="5"/>
  <c r="AE14" i="5"/>
  <c r="AF14" i="5" s="1"/>
  <c r="T14" i="5"/>
  <c r="U14" i="5" s="1"/>
  <c r="K14" i="5"/>
  <c r="D7" i="26" s="1"/>
  <c r="AW15" i="5"/>
  <c r="AM15" i="5"/>
  <c r="AE15" i="5"/>
  <c r="AF15" i="5" s="1"/>
  <c r="T15" i="5"/>
  <c r="U15" i="5" s="1"/>
  <c r="K15" i="5"/>
  <c r="AU13" i="4"/>
  <c r="AK13" i="4"/>
  <c r="AC13" i="4"/>
  <c r="AD13" i="4" s="1"/>
  <c r="S13" i="4"/>
  <c r="T13" i="4" s="1"/>
  <c r="K13" i="4"/>
  <c r="AU12" i="4"/>
  <c r="AK12" i="4"/>
  <c r="AC12" i="4"/>
  <c r="AD12" i="4" s="1"/>
  <c r="S12" i="4"/>
  <c r="T12" i="4" s="1"/>
  <c r="K12" i="4"/>
  <c r="A2" i="4"/>
  <c r="A1" i="4"/>
  <c r="W19" i="9"/>
  <c r="K19" i="9"/>
  <c r="D8" i="26" s="1"/>
  <c r="W25" i="9"/>
  <c r="K25" i="9"/>
  <c r="W17" i="9"/>
  <c r="K17" i="9"/>
  <c r="E2" i="26" s="1"/>
  <c r="W21" i="9"/>
  <c r="K21" i="9"/>
  <c r="K15" i="9"/>
  <c r="F7" i="26" s="1"/>
  <c r="W15" i="9"/>
  <c r="AW14" i="6"/>
  <c r="AM14" i="6"/>
  <c r="AE14" i="6"/>
  <c r="AF14" i="6" s="1"/>
  <c r="T14" i="6"/>
  <c r="U14" i="6" s="1"/>
  <c r="K14" i="6"/>
  <c r="AW23" i="6"/>
  <c r="AM23" i="6"/>
  <c r="AE23" i="6"/>
  <c r="AF23" i="6" s="1"/>
  <c r="T23" i="6"/>
  <c r="U23" i="6" s="1"/>
  <c r="K23" i="6"/>
  <c r="AW13" i="6"/>
  <c r="AM13" i="6"/>
  <c r="AE13" i="6"/>
  <c r="AF13" i="6" s="1"/>
  <c r="T13" i="6"/>
  <c r="U13" i="6" s="1"/>
  <c r="K13" i="6"/>
  <c r="AW12" i="6"/>
  <c r="AM12" i="6"/>
  <c r="AE12" i="6"/>
  <c r="AF12" i="6" s="1"/>
  <c r="T12" i="6"/>
  <c r="U12" i="6" s="1"/>
  <c r="K12" i="6"/>
  <c r="AW19" i="6"/>
  <c r="AM19" i="6"/>
  <c r="AE19" i="6"/>
  <c r="AF19" i="6" s="1"/>
  <c r="T19" i="6"/>
  <c r="U19" i="6" s="1"/>
  <c r="K19" i="6"/>
  <c r="AW18" i="6"/>
  <c r="AM18" i="6"/>
  <c r="AE18" i="6"/>
  <c r="AF18" i="6" s="1"/>
  <c r="T18" i="6"/>
  <c r="U18" i="6" s="1"/>
  <c r="K18" i="6"/>
  <c r="AW20" i="6"/>
  <c r="AM20" i="6"/>
  <c r="AE20" i="6"/>
  <c r="AF20" i="6" s="1"/>
  <c r="T20" i="6"/>
  <c r="U20" i="6" s="1"/>
  <c r="K20" i="6"/>
  <c r="AW17" i="6"/>
  <c r="AM17" i="6"/>
  <c r="AE17" i="6"/>
  <c r="AF17" i="6" s="1"/>
  <c r="T17" i="6"/>
  <c r="U17" i="6" s="1"/>
  <c r="K17" i="6"/>
  <c r="AV13" i="3"/>
  <c r="AL13" i="3"/>
  <c r="AD13" i="3"/>
  <c r="AE13" i="3" s="1"/>
  <c r="T13" i="3"/>
  <c r="U13" i="3" s="1"/>
  <c r="K13" i="3"/>
  <c r="AV12" i="3"/>
  <c r="AL12" i="3"/>
  <c r="AD12" i="3"/>
  <c r="AE12" i="3" s="1"/>
  <c r="T12" i="3"/>
  <c r="U12" i="3" s="1"/>
  <c r="K12" i="3"/>
  <c r="A2" i="3"/>
  <c r="AX13" i="2"/>
  <c r="AM13" i="2"/>
  <c r="AE13" i="2"/>
  <c r="AF13" i="2" s="1"/>
  <c r="T13" i="2"/>
  <c r="U13" i="2" s="1"/>
  <c r="K13" i="2"/>
  <c r="AX14" i="2"/>
  <c r="AM14" i="2"/>
  <c r="AE14" i="2"/>
  <c r="AF14" i="2" s="1"/>
  <c r="T14" i="2"/>
  <c r="U14" i="2" s="1"/>
  <c r="K14" i="2"/>
  <c r="A2" i="2"/>
  <c r="A1" i="2"/>
  <c r="B12" i="26" l="1"/>
  <c r="I12" i="26" s="1"/>
  <c r="Y25" i="9"/>
  <c r="Y21" i="9"/>
  <c r="D2" i="26"/>
  <c r="C14" i="26"/>
  <c r="B14" i="26"/>
  <c r="I14" i="26" s="1"/>
  <c r="AZ18" i="6"/>
  <c r="E4" i="26"/>
  <c r="F4" i="26"/>
  <c r="C2" i="26"/>
  <c r="D4" i="26"/>
  <c r="C4" i="26"/>
  <c r="B7" i="26"/>
  <c r="B8" i="26"/>
  <c r="C5" i="26"/>
  <c r="D5" i="26"/>
  <c r="B15" i="26"/>
  <c r="I15" i="26" s="1"/>
  <c r="AZ14" i="5"/>
  <c r="C7" i="26"/>
  <c r="B4" i="26"/>
  <c r="B2" i="26"/>
  <c r="C8" i="26"/>
  <c r="I8" i="26" s="1"/>
  <c r="AZ20" i="6"/>
  <c r="AZ14" i="6"/>
  <c r="AZ15" i="5"/>
  <c r="AZ16" i="5"/>
  <c r="BP13" i="3"/>
  <c r="R30" i="10"/>
  <c r="R24" i="12"/>
  <c r="AC11" i="11"/>
  <c r="R12" i="10"/>
  <c r="AZ17" i="5"/>
  <c r="AZ18" i="5"/>
  <c r="AY16" i="5"/>
  <c r="AZ13" i="5"/>
  <c r="Y17" i="9"/>
  <c r="Y19" i="9"/>
  <c r="BP12" i="3"/>
  <c r="Y15" i="9"/>
  <c r="AZ23" i="6"/>
  <c r="AZ19" i="6"/>
  <c r="AZ17" i="6"/>
  <c r="AZ12" i="6"/>
  <c r="AZ13" i="6"/>
  <c r="AX13" i="4"/>
  <c r="AX12" i="4"/>
  <c r="BS13" i="2"/>
  <c r="BS14" i="2"/>
  <c r="R34" i="10"/>
  <c r="R28" i="10"/>
  <c r="R24" i="10"/>
  <c r="R26" i="10"/>
  <c r="R16" i="10"/>
  <c r="R14" i="10"/>
  <c r="R20" i="10"/>
  <c r="AY18" i="5"/>
  <c r="AY13" i="5"/>
  <c r="AY17" i="5"/>
  <c r="AY14" i="5"/>
  <c r="BA14" i="5" s="1"/>
  <c r="AY15" i="5"/>
  <c r="AW13" i="4"/>
  <c r="AW12" i="4"/>
  <c r="AY14" i="6"/>
  <c r="AY23" i="6"/>
  <c r="AY13" i="6"/>
  <c r="AY12" i="6"/>
  <c r="AY19" i="6"/>
  <c r="AY18" i="6"/>
  <c r="AY20" i="6"/>
  <c r="AY17" i="6"/>
  <c r="BO13" i="3"/>
  <c r="BO12" i="3"/>
  <c r="BR13" i="2"/>
  <c r="BR14" i="2"/>
  <c r="K17" i="19"/>
  <c r="F2" i="26" s="1"/>
  <c r="AM17" i="18"/>
  <c r="AK17" i="17"/>
  <c r="K13" i="9"/>
  <c r="G7" i="26" s="1"/>
  <c r="AM15" i="6"/>
  <c r="K15" i="6"/>
  <c r="E7" i="26" s="1"/>
  <c r="AM12" i="5"/>
  <c r="K12" i="5"/>
  <c r="P17" i="12"/>
  <c r="N17" i="12"/>
  <c r="Q17" i="12" s="1"/>
  <c r="G6" i="12"/>
  <c r="N6" i="12"/>
  <c r="R5" i="11"/>
  <c r="M16" i="11"/>
  <c r="AB16" i="11" s="1"/>
  <c r="G5" i="11"/>
  <c r="G6" i="10"/>
  <c r="N6" i="10"/>
  <c r="P18" i="10"/>
  <c r="N18" i="10"/>
  <c r="Q18" i="10" s="1"/>
  <c r="B3" i="26" l="1"/>
  <c r="I3" i="26" s="1"/>
  <c r="BQ12" i="3"/>
  <c r="BS12" i="3" s="1"/>
  <c r="BA18" i="6"/>
  <c r="I4" i="26"/>
  <c r="AY13" i="4"/>
  <c r="B6" i="26"/>
  <c r="I2" i="26"/>
  <c r="C6" i="26"/>
  <c r="I7" i="26"/>
  <c r="BT13" i="2"/>
  <c r="BV13" i="2" s="1"/>
  <c r="BT14" i="2"/>
  <c r="BV14" i="2" s="1"/>
  <c r="B5" i="26"/>
  <c r="I5" i="26" s="1"/>
  <c r="BA15" i="5"/>
  <c r="BA17" i="6"/>
  <c r="BA20" i="6"/>
  <c r="BA14" i="6"/>
  <c r="BA12" i="6"/>
  <c r="BA16" i="5"/>
  <c r="BQ13" i="3"/>
  <c r="BS13" i="3" s="1"/>
  <c r="BA13" i="6"/>
  <c r="BA13" i="5"/>
  <c r="BA23" i="6"/>
  <c r="BA19" i="6"/>
  <c r="BA18" i="5"/>
  <c r="R17" i="12"/>
  <c r="R18" i="10"/>
  <c r="BA17" i="5"/>
  <c r="AY12" i="4"/>
  <c r="AU5" i="1"/>
  <c r="AM12" i="1"/>
  <c r="AQ12" i="1"/>
  <c r="AE16" i="19"/>
  <c r="T16" i="19"/>
  <c r="AE15" i="19"/>
  <c r="T15" i="19"/>
  <c r="AE14" i="19"/>
  <c r="T14" i="19"/>
  <c r="AE13" i="19"/>
  <c r="T13" i="19"/>
  <c r="AE12" i="19"/>
  <c r="T12" i="19"/>
  <c r="AE11" i="19"/>
  <c r="T11" i="19"/>
  <c r="Y5" i="19"/>
  <c r="H5" i="19"/>
  <c r="AV5" i="18"/>
  <c r="AJ5" i="18"/>
  <c r="AW17" i="18"/>
  <c r="AZ17" i="18" s="1"/>
  <c r="AS17" i="18"/>
  <c r="Y5" i="18"/>
  <c r="AE16" i="18"/>
  <c r="AE15" i="18"/>
  <c r="AE14" i="18"/>
  <c r="AE13" i="18"/>
  <c r="AE12" i="18"/>
  <c r="AE11" i="18"/>
  <c r="K17" i="18"/>
  <c r="H5" i="18"/>
  <c r="AU17" i="17"/>
  <c r="AX17" i="17" s="1"/>
  <c r="AQ17" i="17"/>
  <c r="K17" i="17"/>
  <c r="AC16" i="17"/>
  <c r="S16" i="17"/>
  <c r="AC15" i="17"/>
  <c r="S15" i="17"/>
  <c r="AC14" i="17"/>
  <c r="S14" i="17"/>
  <c r="AC13" i="17"/>
  <c r="S13" i="17"/>
  <c r="AC12" i="17"/>
  <c r="S12" i="17"/>
  <c r="AC11" i="17"/>
  <c r="S11" i="17"/>
  <c r="AT5" i="17"/>
  <c r="AH5" i="17"/>
  <c r="X5" i="17"/>
  <c r="H5" i="17"/>
  <c r="AT5" i="16"/>
  <c r="AU17" i="16"/>
  <c r="AH5" i="16"/>
  <c r="X5" i="16"/>
  <c r="H5" i="16"/>
  <c r="AQ17" i="16"/>
  <c r="AK17" i="16"/>
  <c r="K17" i="16"/>
  <c r="AC16" i="16"/>
  <c r="AC15" i="16"/>
  <c r="AC14" i="16"/>
  <c r="AC13" i="16"/>
  <c r="AC12" i="16"/>
  <c r="AC11" i="16"/>
  <c r="AW5" i="14"/>
  <c r="AW17" i="14"/>
  <c r="AS17" i="14"/>
  <c r="AM17" i="14"/>
  <c r="AJ5" i="14"/>
  <c r="Y5" i="14"/>
  <c r="AE16" i="14"/>
  <c r="AE15" i="14"/>
  <c r="AE14" i="14"/>
  <c r="AE13" i="14"/>
  <c r="AE12" i="14"/>
  <c r="AE11" i="14"/>
  <c r="K17" i="14"/>
  <c r="H5" i="14"/>
  <c r="AA16" i="11"/>
  <c r="AC16" i="11" s="1"/>
  <c r="W13" i="9"/>
  <c r="Y13" i="9" s="1"/>
  <c r="W6" i="9"/>
  <c r="H6" i="9"/>
  <c r="V6" i="13"/>
  <c r="V13" i="13"/>
  <c r="H6" i="13"/>
  <c r="R13" i="13"/>
  <c r="K13" i="13"/>
  <c r="V6" i="7"/>
  <c r="V13" i="7"/>
  <c r="R13" i="7"/>
  <c r="H6" i="7"/>
  <c r="K13" i="7"/>
  <c r="X13" i="7" s="1"/>
  <c r="AW15" i="6"/>
  <c r="AZ15" i="6" s="1"/>
  <c r="AW5" i="6"/>
  <c r="AJ5" i="6"/>
  <c r="AE15" i="6"/>
  <c r="AF15" i="6" s="1"/>
  <c r="Y5" i="6"/>
  <c r="T15" i="6"/>
  <c r="U15" i="6" s="1"/>
  <c r="H5" i="6"/>
  <c r="AW5" i="5"/>
  <c r="AJ5" i="5"/>
  <c r="Y5" i="5"/>
  <c r="AE12" i="5"/>
  <c r="AF12" i="5" s="1"/>
  <c r="H5" i="5"/>
  <c r="AU5" i="4"/>
  <c r="AH5" i="4"/>
  <c r="X5" i="4"/>
  <c r="I6" i="26" l="1"/>
  <c r="AZ17" i="14"/>
  <c r="AC17" i="16"/>
  <c r="AD17" i="16" s="1"/>
  <c r="AY15" i="6"/>
  <c r="AE17" i="19"/>
  <c r="AF17" i="19" s="1"/>
  <c r="T17" i="19"/>
  <c r="U17" i="19" s="1"/>
  <c r="AH17" i="19" s="1"/>
  <c r="AE17" i="18"/>
  <c r="AF17" i="18" s="1"/>
  <c r="AY17" i="18" s="1"/>
  <c r="BA17" i="18" s="1"/>
  <c r="AC17" i="17"/>
  <c r="AD17" i="17" s="1"/>
  <c r="S17" i="17"/>
  <c r="T17" i="17" s="1"/>
  <c r="AX17" i="16"/>
  <c r="AE17" i="14"/>
  <c r="AF17" i="14" s="1"/>
  <c r="X13" i="13"/>
  <c r="AX12" i="2"/>
  <c r="AM12" i="2"/>
  <c r="AE12" i="2"/>
  <c r="AF12" i="2" s="1"/>
  <c r="K12" i="2"/>
  <c r="B13" i="26" s="1"/>
  <c r="I13" i="26" s="1"/>
  <c r="T12" i="2"/>
  <c r="U12" i="2" s="1"/>
  <c r="AE12" i="20"/>
  <c r="AF12" i="20" s="1"/>
  <c r="K12" i="20"/>
  <c r="T12" i="20"/>
  <c r="U12" i="20" s="1"/>
  <c r="Y5" i="20"/>
  <c r="H5" i="20"/>
  <c r="AW5" i="20"/>
  <c r="AJ5" i="20"/>
  <c r="AW12" i="20"/>
  <c r="AS12" i="20"/>
  <c r="AM12" i="20"/>
  <c r="BF5" i="1"/>
  <c r="BS5" i="1"/>
  <c r="BO12" i="1"/>
  <c r="BI12" i="1"/>
  <c r="BS12" i="1"/>
  <c r="AW17" i="17" l="1"/>
  <c r="AY17" i="17" s="1"/>
  <c r="AI17" i="19"/>
  <c r="B11" i="26"/>
  <c r="I11" i="26" s="1"/>
  <c r="AY12" i="20"/>
  <c r="BR12" i="2"/>
  <c r="BS12" i="2"/>
  <c r="BW12" i="1"/>
  <c r="AZ12" i="20"/>
  <c r="AJ5" i="1"/>
  <c r="K12" i="1"/>
  <c r="Y5" i="1"/>
  <c r="AE12" i="1"/>
  <c r="AF12" i="1" s="1"/>
  <c r="BT12" i="2" l="1"/>
  <c r="BV12" i="2" s="1"/>
  <c r="A3" i="19"/>
  <c r="A2" i="19"/>
  <c r="A1" i="19"/>
  <c r="T12" i="18"/>
  <c r="T13" i="18"/>
  <c r="T14" i="18"/>
  <c r="T15" i="18"/>
  <c r="T16" i="18"/>
  <c r="T11" i="18"/>
  <c r="A3" i="18"/>
  <c r="A2" i="18"/>
  <c r="A1" i="18"/>
  <c r="A3" i="17"/>
  <c r="A2" i="17"/>
  <c r="A1" i="17"/>
  <c r="S16" i="16"/>
  <c r="S15" i="16"/>
  <c r="S14" i="16"/>
  <c r="S13" i="16"/>
  <c r="S12" i="16"/>
  <c r="S11" i="16"/>
  <c r="A3" i="16"/>
  <c r="A2" i="16"/>
  <c r="A1" i="16"/>
  <c r="A3" i="14"/>
  <c r="A2" i="14"/>
  <c r="A1" i="14"/>
  <c r="A3" i="12"/>
  <c r="A2" i="12"/>
  <c r="A1" i="12"/>
  <c r="A3" i="10"/>
  <c r="A2" i="10"/>
  <c r="A1" i="10"/>
  <c r="A3" i="11"/>
  <c r="A2" i="11"/>
  <c r="A1" i="11"/>
  <c r="A3" i="9"/>
  <c r="A2" i="9"/>
  <c r="A1" i="9"/>
  <c r="A3" i="13"/>
  <c r="A2" i="13"/>
  <c r="A1" i="13"/>
  <c r="A2" i="7"/>
  <c r="A3" i="7"/>
  <c r="A1" i="7"/>
  <c r="BA15" i="6"/>
  <c r="A3" i="6"/>
  <c r="T12" i="5"/>
  <c r="U12" i="5" s="1"/>
  <c r="AW12" i="5"/>
  <c r="AZ12" i="5" s="1"/>
  <c r="A3" i="5"/>
  <c r="H5" i="4"/>
  <c r="A3" i="4"/>
  <c r="A3" i="3"/>
  <c r="A3" i="2"/>
  <c r="BA12" i="20"/>
  <c r="A3" i="20"/>
  <c r="A2" i="20"/>
  <c r="A1" i="20"/>
  <c r="H5" i="1"/>
  <c r="A3" i="1"/>
  <c r="A2" i="1"/>
  <c r="A1" i="1"/>
  <c r="T17" i="18" l="1"/>
  <c r="U17" i="18" s="1"/>
  <c r="S17" i="16"/>
  <c r="T16" i="14"/>
  <c r="T15" i="14"/>
  <c r="T14" i="14"/>
  <c r="T13" i="14"/>
  <c r="T12" i="14"/>
  <c r="T11" i="14"/>
  <c r="AX12" i="1"/>
  <c r="BA12" i="1" s="1"/>
  <c r="BB12" i="1" s="1"/>
  <c r="BV12" i="1" s="1"/>
  <c r="T12" i="1"/>
  <c r="U12" i="1" s="1"/>
  <c r="BU12" i="1" s="1"/>
  <c r="AY12" i="5" l="1"/>
  <c r="BA12" i="5" s="1"/>
  <c r="BX12" i="1"/>
  <c r="T17" i="16"/>
  <c r="AW17" i="16" s="1"/>
  <c r="AY17" i="16" s="1"/>
  <c r="T17" i="14"/>
  <c r="U17" i="14" s="1"/>
  <c r="AY17" i="14" s="1"/>
  <c r="BA17" i="14" s="1"/>
</calcChain>
</file>

<file path=xl/sharedStrings.xml><?xml version="1.0" encoding="utf-8"?>
<sst xmlns="http://schemas.openxmlformats.org/spreadsheetml/2006/main" count="1529" uniqueCount="169">
  <si>
    <t>Judge at A:</t>
  </si>
  <si>
    <t>COMPULSORIES</t>
  </si>
  <si>
    <t>FREESTYLE</t>
  </si>
  <si>
    <t>TECHNICAL TEST - Elements</t>
  </si>
  <si>
    <t>Final</t>
  </si>
  <si>
    <t>No.</t>
  </si>
  <si>
    <t>Vaulter</t>
  </si>
  <si>
    <t>Horse</t>
  </si>
  <si>
    <t>Lunger</t>
  </si>
  <si>
    <t>Club</t>
  </si>
  <si>
    <t>V'ltOn</t>
  </si>
  <si>
    <t>Flag</t>
  </si>
  <si>
    <t>Mill</t>
  </si>
  <si>
    <t>S Fwd</t>
  </si>
  <si>
    <t>S Bwd</t>
  </si>
  <si>
    <t>Stand</t>
  </si>
  <si>
    <t>Fl. 1</t>
  </si>
  <si>
    <t>Fl. 2</t>
  </si>
  <si>
    <t>Sub</t>
  </si>
  <si>
    <t>Ex Sc</t>
  </si>
  <si>
    <t>Score</t>
  </si>
  <si>
    <t>Jump f'ce</t>
  </si>
  <si>
    <t>Co-ord</t>
  </si>
  <si>
    <t>Supple</t>
  </si>
  <si>
    <t>Balance</t>
  </si>
  <si>
    <t>Strength</t>
  </si>
  <si>
    <t>Sum</t>
  </si>
  <si>
    <t>Perf</t>
  </si>
  <si>
    <t>Diff.</t>
  </si>
  <si>
    <t>Tech</t>
  </si>
  <si>
    <t>Place</t>
  </si>
  <si>
    <t>Plank</t>
  </si>
  <si>
    <t>Kneel</t>
  </si>
  <si>
    <t>R</t>
  </si>
  <si>
    <t>Div. by</t>
  </si>
  <si>
    <t>Total</t>
  </si>
  <si>
    <t>No&amp;Ex</t>
  </si>
  <si>
    <t>Sub-total</t>
  </si>
  <si>
    <t>Competition Name:</t>
  </si>
  <si>
    <t>Competition Date:</t>
  </si>
  <si>
    <t>Organising Committee:</t>
  </si>
  <si>
    <t>Class 1 - Open Individual</t>
  </si>
  <si>
    <t>Final Scores</t>
  </si>
  <si>
    <t>Comp</t>
  </si>
  <si>
    <t>Free</t>
  </si>
  <si>
    <t>Class 2 - Advanced Individual</t>
  </si>
  <si>
    <t>Seat</t>
  </si>
  <si>
    <t>Class 3 - Intermediate Individual</t>
  </si>
  <si>
    <t>Class 4 - Novice Individual</t>
  </si>
  <si>
    <t>I Seat</t>
  </si>
  <si>
    <t>O Seat</t>
  </si>
  <si>
    <t>D'mount</t>
  </si>
  <si>
    <t>Class 6 - Preliminary Individual</t>
  </si>
  <si>
    <t>Class 5 - Pre-Novice Individual</t>
  </si>
  <si>
    <t>Final Score</t>
  </si>
  <si>
    <t>Class 10 - Open Pas De Deux</t>
  </si>
  <si>
    <t>Class 11 - Intermediate Pas De Deux</t>
  </si>
  <si>
    <t>Class 12 - Preliminary Pas De Deux</t>
  </si>
  <si>
    <t>Class 32 - Barrel Pas De Deux</t>
  </si>
  <si>
    <t>Class 20 - Advanced Squad</t>
  </si>
  <si>
    <t>Class 21 - Intermediate Squad</t>
  </si>
  <si>
    <t>Class 22 - Novice Squad</t>
  </si>
  <si>
    <t>Class 23 - Pre-Novice Squad</t>
  </si>
  <si>
    <t>Judge at B:</t>
  </si>
  <si>
    <t>A1</t>
  </si>
  <si>
    <t>A2</t>
  </si>
  <si>
    <t>A3</t>
  </si>
  <si>
    <t>A4</t>
  </si>
  <si>
    <t>A5</t>
  </si>
  <si>
    <t>*When a cell is highlighted yellow it means that a score should be inputed*</t>
  </si>
  <si>
    <t>*Cells with no fill will be automatically calculated*</t>
  </si>
  <si>
    <t>Artistic</t>
  </si>
  <si>
    <t>C1</t>
  </si>
  <si>
    <t>C2</t>
  </si>
  <si>
    <t>C3</t>
  </si>
  <si>
    <t>C4</t>
  </si>
  <si>
    <t>C5</t>
  </si>
  <si>
    <t>X</t>
  </si>
  <si>
    <t>Judge A</t>
  </si>
  <si>
    <t>Judge B</t>
  </si>
  <si>
    <t>Diff</t>
  </si>
  <si>
    <t xml:space="preserve">Artistic </t>
  </si>
  <si>
    <t>TECHNICAL TEST - Horse &amp; Artistic</t>
  </si>
  <si>
    <t>TECHNICAL TEST - Perf</t>
  </si>
  <si>
    <t>Technique</t>
  </si>
  <si>
    <t>Judge A:</t>
  </si>
  <si>
    <t>Judge B:</t>
  </si>
  <si>
    <t>Vaulting SA</t>
  </si>
  <si>
    <t>Janet Leadbeater</t>
  </si>
  <si>
    <t>Quick Magic</t>
  </si>
  <si>
    <t>Wendy Singlehurst</t>
  </si>
  <si>
    <t>Quicksilver Vaulting Academy</t>
  </si>
  <si>
    <t>Sophie Thomson</t>
  </si>
  <si>
    <t>Robyn Oram-Thomson</t>
  </si>
  <si>
    <t>Wilameka Equestrian</t>
  </si>
  <si>
    <t>Skye Barrowcliffe</t>
  </si>
  <si>
    <t>Matavia Rosenkrantz</t>
  </si>
  <si>
    <t>Kirsty Barrowcliffe</t>
  </si>
  <si>
    <t>Acacia Gold Vaulting Club</t>
  </si>
  <si>
    <t>Van Someren Equestrian Vaulting</t>
  </si>
  <si>
    <t>Lily Moore</t>
  </si>
  <si>
    <t>Guy at Work</t>
  </si>
  <si>
    <t>Nina Fritzell</t>
  </si>
  <si>
    <t>Ben Rosiak</t>
  </si>
  <si>
    <t>Group A</t>
  </si>
  <si>
    <t>Group B</t>
  </si>
  <si>
    <t>Group AWD</t>
  </si>
  <si>
    <t>Casey Diener</t>
  </si>
  <si>
    <t>Brianna Oudshoorn</t>
  </si>
  <si>
    <t>Cricketer</t>
  </si>
  <si>
    <t>Alix Bell</t>
  </si>
  <si>
    <t>PhEVA Heights Equestrian Vaulting</t>
  </si>
  <si>
    <t>Imigen Tidswell</t>
  </si>
  <si>
    <t>Jade McInerney</t>
  </si>
  <si>
    <t>McGuinness</t>
  </si>
  <si>
    <t>Paige Grundy</t>
  </si>
  <si>
    <t>Daisy Farrall</t>
  </si>
  <si>
    <t>Lilly Belchambers</t>
  </si>
  <si>
    <t>Grace Wann</t>
  </si>
  <si>
    <t>Wilameka Balgownie Utrecht</t>
  </si>
  <si>
    <t>Isobel Norris</t>
  </si>
  <si>
    <t>Emma Tribe`</t>
  </si>
  <si>
    <t>Mollie Stahluht</t>
  </si>
  <si>
    <t>Paige Equid</t>
  </si>
  <si>
    <t>Alyssa Watkins</t>
  </si>
  <si>
    <t>Milla Fuss</t>
  </si>
  <si>
    <t>Emerson Fuss</t>
  </si>
  <si>
    <t>Abigail Williams</t>
  </si>
  <si>
    <t>Hayley Walker</t>
  </si>
  <si>
    <t>Emma Tribe</t>
  </si>
  <si>
    <t>Dixie Boekhout</t>
  </si>
  <si>
    <t>Mollie Stahlhut</t>
  </si>
  <si>
    <t>Abby Yeend</t>
  </si>
  <si>
    <t>Mikaela Bell</t>
  </si>
  <si>
    <t>Class 34 - AWD Barrel Individual</t>
  </si>
  <si>
    <t>Freestyle</t>
  </si>
  <si>
    <t>Compulsory</t>
  </si>
  <si>
    <t>Class 33 - Barrel Squad</t>
  </si>
  <si>
    <t>Deductions</t>
  </si>
  <si>
    <t>South Australian Vaulting Championships 2019</t>
  </si>
  <si>
    <t>7th-8th September 2019</t>
  </si>
  <si>
    <t>Angie Deeks</t>
  </si>
  <si>
    <t>ROUND 1</t>
  </si>
  <si>
    <t>ROUND 2</t>
  </si>
  <si>
    <t>Rd 1</t>
  </si>
  <si>
    <t>Wilameka Leviosa</t>
  </si>
  <si>
    <t>Rebecca Vandepeear</t>
  </si>
  <si>
    <t>Denise Piggott</t>
  </si>
  <si>
    <t>Rd. 1</t>
  </si>
  <si>
    <t>Tanya Dodi</t>
  </si>
  <si>
    <t>Waggandi Etching</t>
  </si>
  <si>
    <t>Sierra Turner</t>
  </si>
  <si>
    <t>Class 30 - Individual Barrel</t>
  </si>
  <si>
    <t>Class 12D - Preliminary Pas De Deux AWD</t>
  </si>
  <si>
    <t>Trinity Boekhout</t>
  </si>
  <si>
    <t>Class 24A - Preliminary Squad Compulsory</t>
  </si>
  <si>
    <t>HC</t>
  </si>
  <si>
    <t>Class 36 - Walk Freestyle</t>
  </si>
  <si>
    <t>Participant Horse</t>
  </si>
  <si>
    <t>Competitor Horse</t>
  </si>
  <si>
    <t>Average</t>
  </si>
  <si>
    <t>A Deeks</t>
  </si>
  <si>
    <t>J Leadbeater</t>
  </si>
  <si>
    <t>J. Leadbeater</t>
  </si>
  <si>
    <t>A. Deeks</t>
  </si>
  <si>
    <t>Bec Vandepeear</t>
  </si>
  <si>
    <t>Scratched</t>
  </si>
  <si>
    <t>A.Deeks</t>
  </si>
  <si>
    <t>J.Leadbeater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</si>
</sst>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C09]dd\-mmm\-yy;@"/>
    <numFmt numFmtId="165" formatCode="[$-409]h:mm:ss\ AM/PM;@"/>
    <numFmt numFmtId="166" formatCode="0.0"/>
    <numFmt numFmtId="167" formatCode="0.000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trike/>
      <sz val="10"/>
      <name val="Arial"/>
      <family val="2"/>
    </font>
    <font>
      <b/>
      <u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0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0" fontId="2" fillId="0" borderId="0" xfId="0" applyFont="1"/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166" fontId="0" fillId="4" borderId="0" xfId="0" applyNumberFormat="1" applyFill="1"/>
    <xf numFmtId="166" fontId="0" fillId="0" borderId="0" xfId="0" applyNumberFormat="1"/>
    <xf numFmtId="167" fontId="0" fillId="0" borderId="0" xfId="0" applyNumberFormat="1"/>
    <xf numFmtId="166" fontId="0" fillId="5" borderId="0" xfId="0" applyNumberFormat="1" applyFill="1"/>
    <xf numFmtId="0" fontId="3" fillId="0" borderId="0" xfId="1"/>
    <xf numFmtId="0" fontId="3" fillId="2" borderId="0" xfId="1" applyFill="1"/>
    <xf numFmtId="0" fontId="3" fillId="3" borderId="0" xfId="1" applyFill="1"/>
    <xf numFmtId="164" fontId="3" fillId="0" borderId="0" xfId="1" applyNumberFormat="1" applyAlignment="1">
      <alignment horizontal="right"/>
    </xf>
    <xf numFmtId="0" fontId="2" fillId="0" borderId="0" xfId="1" applyFont="1"/>
    <xf numFmtId="165" fontId="3" fillId="0" borderId="0" xfId="1" applyNumberFormat="1" applyAlignment="1">
      <alignment horizontal="right"/>
    </xf>
    <xf numFmtId="0" fontId="3" fillId="0" borderId="0" xfId="1" applyAlignment="1">
      <alignment horizontal="center"/>
    </xf>
    <xf numFmtId="0" fontId="3" fillId="3" borderId="0" xfId="1" applyFill="1" applyAlignment="1">
      <alignment horizontal="center"/>
    </xf>
    <xf numFmtId="166" fontId="3" fillId="4" borderId="0" xfId="1" applyNumberFormat="1" applyFill="1"/>
    <xf numFmtId="0" fontId="4" fillId="0" borderId="0" xfId="1" applyFont="1"/>
    <xf numFmtId="0" fontId="3" fillId="0" borderId="0" xfId="1" applyAlignment="1">
      <alignment horizontal="right"/>
    </xf>
    <xf numFmtId="0" fontId="0" fillId="0" borderId="0" xfId="0" applyAlignment="1">
      <alignment horizontal="right"/>
    </xf>
    <xf numFmtId="167" fontId="0" fillId="2" borderId="0" xfId="0" applyNumberFormat="1" applyFill="1"/>
    <xf numFmtId="166" fontId="0" fillId="2" borderId="0" xfId="0" applyNumberFormat="1" applyFill="1"/>
    <xf numFmtId="0" fontId="4" fillId="0" borderId="0" xfId="0" applyFont="1"/>
    <xf numFmtId="0" fontId="5" fillId="0" borderId="0" xfId="0" applyFont="1"/>
    <xf numFmtId="0" fontId="0" fillId="0" borderId="0" xfId="1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/>
    <xf numFmtId="0" fontId="3" fillId="0" borderId="0" xfId="1" applyAlignment="1">
      <alignment horizontal="center"/>
    </xf>
    <xf numFmtId="0" fontId="2" fillId="5" borderId="0" xfId="0" applyFont="1" applyFill="1"/>
    <xf numFmtId="0" fontId="0" fillId="5" borderId="0" xfId="0" applyFill="1"/>
    <xf numFmtId="0" fontId="0" fillId="0" borderId="0" xfId="0" applyAlignment="1"/>
    <xf numFmtId="167" fontId="0" fillId="0" borderId="0" xfId="0" applyNumberFormat="1" applyFill="1"/>
    <xf numFmtId="0" fontId="0" fillId="0" borderId="0" xfId="0" applyAlignment="1">
      <alignment horizontal="left"/>
    </xf>
    <xf numFmtId="167" fontId="2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1"/>
    <xf numFmtId="0" fontId="3" fillId="0" borderId="0" xfId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5" borderId="0" xfId="1" applyFill="1" applyAlignment="1">
      <alignment horizontal="center"/>
    </xf>
    <xf numFmtId="0" fontId="3" fillId="5" borderId="0" xfId="1" applyFill="1"/>
    <xf numFmtId="167" fontId="2" fillId="2" borderId="0" xfId="1" applyNumberFormat="1" applyFont="1" applyFill="1"/>
    <xf numFmtId="0" fontId="2" fillId="2" borderId="0" xfId="1" applyFont="1" applyFill="1"/>
    <xf numFmtId="167" fontId="2" fillId="0" borderId="0" xfId="1" applyNumberFormat="1" applyFont="1"/>
    <xf numFmtId="0" fontId="6" fillId="0" borderId="0" xfId="0" applyFont="1" applyAlignment="1">
      <alignment horizontal="center"/>
    </xf>
    <xf numFmtId="166" fontId="0" fillId="0" borderId="0" xfId="0" applyNumberFormat="1" applyFill="1" applyAlignment="1">
      <alignment horizontal="center"/>
    </xf>
    <xf numFmtId="0" fontId="3" fillId="0" borderId="0" xfId="1" applyAlignment="1">
      <alignment horizontal="left"/>
    </xf>
    <xf numFmtId="0" fontId="3" fillId="6" borderId="0" xfId="1" applyFill="1" applyAlignment="1">
      <alignment horizontal="center"/>
    </xf>
    <xf numFmtId="0" fontId="3" fillId="6" borderId="0" xfId="1" applyFill="1"/>
    <xf numFmtId="0" fontId="0" fillId="6" borderId="0" xfId="0" applyFill="1" applyAlignment="1">
      <alignment horizontal="center"/>
    </xf>
    <xf numFmtId="167" fontId="0" fillId="6" borderId="0" xfId="0" applyNumberFormat="1" applyFill="1"/>
    <xf numFmtId="0" fontId="3" fillId="7" borderId="0" xfId="1" applyFill="1"/>
    <xf numFmtId="0" fontId="3" fillId="7" borderId="0" xfId="1" applyFill="1" applyAlignment="1">
      <alignment horizontal="center"/>
    </xf>
    <xf numFmtId="0" fontId="3" fillId="0" borderId="0" xfId="1" applyFill="1" applyAlignment="1">
      <alignment horizontal="center"/>
    </xf>
    <xf numFmtId="0" fontId="3" fillId="0" borderId="0" xfId="1" applyFill="1"/>
    <xf numFmtId="0" fontId="0" fillId="0" borderId="0" xfId="1" applyFont="1" applyFill="1" applyAlignment="1">
      <alignment horizontal="center"/>
    </xf>
    <xf numFmtId="167" fontId="3" fillId="0" borderId="0" xfId="1" applyNumberFormat="1" applyFill="1"/>
    <xf numFmtId="0" fontId="0" fillId="5" borderId="0" xfId="0" applyFill="1" applyAlignment="1">
      <alignment horizontal="center"/>
    </xf>
    <xf numFmtId="0" fontId="0" fillId="6" borderId="0" xfId="0" applyFill="1"/>
    <xf numFmtId="167" fontId="0" fillId="5" borderId="0" xfId="0" applyNumberFormat="1" applyFill="1"/>
    <xf numFmtId="0" fontId="0" fillId="6" borderId="0" xfId="0" applyFont="1" applyFill="1"/>
    <xf numFmtId="167" fontId="0" fillId="6" borderId="0" xfId="0" applyNumberFormat="1" applyFont="1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167" fontId="0" fillId="0" borderId="0" xfId="0" applyNumberFormat="1" applyFont="1" applyFill="1"/>
    <xf numFmtId="167" fontId="0" fillId="5" borderId="0" xfId="0" applyNumberFormat="1" applyFont="1" applyFill="1"/>
    <xf numFmtId="0" fontId="0" fillId="7" borderId="0" xfId="0" applyFill="1"/>
    <xf numFmtId="0" fontId="0" fillId="7" borderId="0" xfId="0" applyFill="1" applyAlignment="1">
      <alignment horizontal="center"/>
    </xf>
    <xf numFmtId="167" fontId="2" fillId="2" borderId="0" xfId="0" applyNumberFormat="1" applyFont="1" applyFill="1"/>
    <xf numFmtId="0" fontId="2" fillId="2" borderId="0" xfId="0" applyFont="1" applyFill="1"/>
    <xf numFmtId="0" fontId="0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167" fontId="0" fillId="0" borderId="0" xfId="0" applyNumberFormat="1" applyFont="1" applyFill="1" applyAlignment="1">
      <alignment horizontal="center"/>
    </xf>
    <xf numFmtId="0" fontId="0" fillId="6" borderId="0" xfId="0" applyFill="1" applyAlignment="1"/>
    <xf numFmtId="0" fontId="3" fillId="0" borderId="0" xfId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1" applyFont="1" applyAlignment="1">
      <alignment horizontal="center"/>
    </xf>
    <xf numFmtId="0" fontId="3" fillId="0" borderId="0" xfId="1"/>
    <xf numFmtId="0" fontId="0" fillId="0" borderId="0" xfId="0" applyAlignment="1">
      <alignment horizontal="center"/>
    </xf>
    <xf numFmtId="0" fontId="3" fillId="0" borderId="0" xfId="1"/>
    <xf numFmtId="0" fontId="3" fillId="0" borderId="0" xfId="1" applyAlignment="1">
      <alignment horizontal="center"/>
    </xf>
    <xf numFmtId="14" fontId="0" fillId="0" borderId="0" xfId="0" applyNumberFormat="1"/>
    <xf numFmtId="49" fontId="0" fillId="0" borderId="0" xfId="0" applyNumberFormat="1"/>
    <xf numFmtId="0" fontId="0" fillId="0" borderId="1" xfId="0" applyBorder="1"/>
    <xf numFmtId="0" fontId="0" fillId="0" borderId="0" xfId="0" applyBorder="1"/>
    <xf numFmtId="0" fontId="2" fillId="0" borderId="0" xfId="1" applyFont="1" applyAlignment="1">
      <alignment horizontal="right"/>
    </xf>
    <xf numFmtId="0" fontId="0" fillId="0" borderId="0" xfId="0" applyFill="1" applyBorder="1"/>
    <xf numFmtId="166" fontId="0" fillId="0" borderId="0" xfId="0" applyNumberFormat="1" applyFill="1"/>
    <xf numFmtId="167" fontId="2" fillId="0" borderId="0" xfId="0" applyNumberFormat="1" applyFont="1" applyFill="1"/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0" xfId="0" applyFill="1" applyAlignment="1"/>
    <xf numFmtId="1" fontId="2" fillId="0" borderId="0" xfId="0" applyNumberFormat="1" applyFont="1"/>
    <xf numFmtId="0" fontId="2" fillId="6" borderId="0" xfId="1" applyFont="1" applyFill="1"/>
    <xf numFmtId="0" fontId="0" fillId="0" borderId="1" xfId="0" applyFill="1" applyBorder="1"/>
    <xf numFmtId="0" fontId="2" fillId="0" borderId="0" xfId="1" applyFont="1" applyFill="1"/>
    <xf numFmtId="0" fontId="0" fillId="0" borderId="0" xfId="1" applyFont="1"/>
    <xf numFmtId="0" fontId="3" fillId="8" borderId="0" xfId="1" applyFill="1"/>
    <xf numFmtId="0" fontId="0" fillId="8" borderId="0" xfId="0" applyFill="1"/>
    <xf numFmtId="167" fontId="2" fillId="8" borderId="0" xfId="1" applyNumberFormat="1" applyFont="1" applyFill="1"/>
    <xf numFmtId="0" fontId="2" fillId="8" borderId="0" xfId="1" applyFont="1" applyFill="1"/>
    <xf numFmtId="0" fontId="0" fillId="8" borderId="0" xfId="0" applyFill="1" applyAlignment="1">
      <alignment horizontal="center"/>
    </xf>
    <xf numFmtId="0" fontId="0" fillId="8" borderId="0" xfId="0" applyFill="1" applyAlignment="1"/>
    <xf numFmtId="167" fontId="0" fillId="8" borderId="0" xfId="0" applyNumberFormat="1" applyFill="1"/>
    <xf numFmtId="167" fontId="3" fillId="0" borderId="0" xfId="1" applyNumberFormat="1"/>
    <xf numFmtId="0" fontId="0" fillId="0" borderId="0" xfId="0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2" fontId="0" fillId="0" borderId="0" xfId="0" applyNumberFormat="1"/>
    <xf numFmtId="2" fontId="1" fillId="0" borderId="0" xfId="0" applyNumberFormat="1" applyFont="1" applyAlignment="1">
      <alignment horizontal="center"/>
    </xf>
    <xf numFmtId="2" fontId="0" fillId="4" borderId="0" xfId="0" applyNumberFormat="1" applyFill="1"/>
    <xf numFmtId="167" fontId="1" fillId="0" borderId="0" xfId="0" applyNumberFormat="1" applyFont="1" applyAlignment="1">
      <alignment horizontal="center"/>
    </xf>
    <xf numFmtId="0" fontId="0" fillId="5" borderId="0" xfId="1" applyFont="1" applyFill="1"/>
    <xf numFmtId="0" fontId="0" fillId="5" borderId="0" xfId="1" applyFont="1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3" fillId="0" borderId="0" xfId="1" applyAlignment="1">
      <alignment horizontal="center"/>
    </xf>
    <xf numFmtId="0" fontId="3" fillId="0" borderId="0" xfId="1"/>
    <xf numFmtId="0" fontId="0" fillId="0" borderId="1" xfId="0" applyFont="1" applyBorder="1"/>
    <xf numFmtId="166" fontId="0" fillId="4" borderId="0" xfId="0" applyNumberFormat="1" applyFont="1" applyFill="1"/>
    <xf numFmtId="166" fontId="0" fillId="5" borderId="0" xfId="0" applyNumberFormat="1" applyFont="1" applyFill="1"/>
    <xf numFmtId="167" fontId="0" fillId="0" borderId="0" xfId="0" applyNumberFormat="1" applyFont="1"/>
    <xf numFmtId="0" fontId="0" fillId="2" borderId="0" xfId="0" applyFont="1" applyFill="1"/>
    <xf numFmtId="2" fontId="0" fillId="4" borderId="0" xfId="0" applyNumberFormat="1" applyFont="1" applyFill="1"/>
    <xf numFmtId="0" fontId="0" fillId="3" borderId="0" xfId="0" applyFont="1" applyFill="1"/>
    <xf numFmtId="0" fontId="0" fillId="0" borderId="0" xfId="0" applyFont="1"/>
    <xf numFmtId="0" fontId="0" fillId="5" borderId="0" xfId="0" applyFont="1" applyFill="1" applyAlignment="1">
      <alignment horizontal="left"/>
    </xf>
    <xf numFmtId="0" fontId="0" fillId="5" borderId="0" xfId="0" applyFont="1" applyFill="1"/>
    <xf numFmtId="0" fontId="0" fillId="0" borderId="1" xfId="0" applyFont="1" applyFill="1" applyBorder="1"/>
    <xf numFmtId="0" fontId="0" fillId="8" borderId="0" xfId="1" applyFont="1" applyFill="1"/>
    <xf numFmtId="0" fontId="0" fillId="8" borderId="0" xfId="0" applyFont="1" applyFill="1"/>
    <xf numFmtId="0" fontId="0" fillId="8" borderId="0" xfId="0" applyFont="1" applyFill="1" applyAlignment="1">
      <alignment horizontal="center"/>
    </xf>
    <xf numFmtId="0" fontId="0" fillId="8" borderId="0" xfId="0" applyFont="1" applyFill="1" applyAlignment="1"/>
    <xf numFmtId="167" fontId="0" fillId="8" borderId="0" xfId="0" applyNumberFormat="1" applyFont="1" applyFill="1"/>
    <xf numFmtId="0" fontId="0" fillId="0" borderId="0" xfId="1" applyFont="1" applyFill="1"/>
    <xf numFmtId="166" fontId="0" fillId="0" borderId="0" xfId="0" applyNumberFormat="1" applyFont="1" applyFill="1" applyAlignment="1">
      <alignment horizontal="center"/>
    </xf>
    <xf numFmtId="166" fontId="0" fillId="0" borderId="0" xfId="0" applyNumberFormat="1" applyFont="1"/>
    <xf numFmtId="0" fontId="0" fillId="3" borderId="0" xfId="1" applyFont="1" applyFill="1"/>
    <xf numFmtId="0" fontId="1" fillId="5" borderId="0" xfId="1" applyFont="1" applyFill="1"/>
    <xf numFmtId="0" fontId="0" fillId="0" borderId="0" xfId="1" applyFont="1" applyAlignment="1">
      <alignment horizontal="right"/>
    </xf>
    <xf numFmtId="0" fontId="3" fillId="7" borderId="0" xfId="1" applyFill="1" applyAlignment="1"/>
    <xf numFmtId="167" fontId="0" fillId="0" borderId="0" xfId="0" applyNumberFormat="1" applyFill="1" applyBorder="1"/>
    <xf numFmtId="166" fontId="0" fillId="0" borderId="0" xfId="0" applyNumberFormat="1" applyFill="1" applyBorder="1"/>
    <xf numFmtId="0" fontId="3" fillId="0" borderId="0" xfId="1" applyFill="1" applyBorder="1"/>
    <xf numFmtId="166" fontId="3" fillId="0" borderId="0" xfId="1" applyNumberFormat="1" applyFill="1" applyBorder="1"/>
    <xf numFmtId="0" fontId="3" fillId="0" borderId="0" xfId="1" applyFill="1" applyBorder="1" applyAlignment="1"/>
    <xf numFmtId="167" fontId="3" fillId="0" borderId="0" xfId="1" applyNumberFormat="1" applyFill="1" applyBorder="1"/>
    <xf numFmtId="167" fontId="2" fillId="0" borderId="0" xfId="0" applyNumberFormat="1" applyFont="1" applyFill="1" applyBorder="1"/>
    <xf numFmtId="1" fontId="2" fillId="0" borderId="0" xfId="0" applyNumberFormat="1" applyFont="1" applyFill="1" applyBorder="1"/>
    <xf numFmtId="0" fontId="2" fillId="0" borderId="0" xfId="0" applyFont="1" applyFill="1" applyBorder="1"/>
    <xf numFmtId="0" fontId="1" fillId="0" borderId="0" xfId="1" applyFont="1"/>
    <xf numFmtId="0" fontId="0" fillId="2" borderId="0" xfId="1" applyFont="1" applyFill="1"/>
    <xf numFmtId="0" fontId="0" fillId="6" borderId="0" xfId="0" applyFont="1" applyFill="1" applyAlignment="1">
      <alignment horizontal="center"/>
    </xf>
    <xf numFmtId="0" fontId="0" fillId="6" borderId="0" xfId="1" applyFont="1" applyFill="1"/>
    <xf numFmtId="167" fontId="0" fillId="0" borderId="0" xfId="1" applyNumberFormat="1" applyFont="1" applyFill="1"/>
    <xf numFmtId="0" fontId="1" fillId="5" borderId="0" xfId="1" applyFont="1" applyFill="1" applyAlignment="1">
      <alignment horizontal="left"/>
    </xf>
    <xf numFmtId="167" fontId="3" fillId="4" borderId="0" xfId="1" applyNumberFormat="1" applyFill="1"/>
    <xf numFmtId="0" fontId="3" fillId="0" borderId="0" xfId="1"/>
    <xf numFmtId="0" fontId="7" fillId="0" borderId="0" xfId="0" applyFont="1"/>
    <xf numFmtId="0" fontId="2" fillId="11" borderId="0" xfId="0" applyFont="1" applyFill="1"/>
    <xf numFmtId="0" fontId="0" fillId="5" borderId="0" xfId="0" applyFill="1" applyAlignment="1">
      <alignment horizontal="left"/>
    </xf>
    <xf numFmtId="167" fontId="2" fillId="11" borderId="0" xfId="0" applyNumberFormat="1" applyFont="1" applyFill="1"/>
    <xf numFmtId="167" fontId="0" fillId="11" borderId="0" xfId="0" applyNumberFormat="1" applyFill="1"/>
    <xf numFmtId="49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0" fillId="10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14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left"/>
    </xf>
    <xf numFmtId="0" fontId="0" fillId="0" borderId="0" xfId="1" applyFont="1" applyAlignment="1">
      <alignment horizontal="right"/>
    </xf>
    <xf numFmtId="0" fontId="3" fillId="0" borderId="0" xfId="1" applyAlignment="1">
      <alignment horizontal="left"/>
    </xf>
    <xf numFmtId="0" fontId="0" fillId="0" borderId="0" xfId="1" applyFont="1" applyAlignment="1">
      <alignment horizontal="center"/>
    </xf>
    <xf numFmtId="0" fontId="0" fillId="0" borderId="0" xfId="0" applyAlignment="1">
      <alignment horizontal="right"/>
    </xf>
    <xf numFmtId="0" fontId="0" fillId="0" borderId="2" xfId="1" applyFont="1" applyBorder="1" applyAlignment="1">
      <alignment horizontal="left"/>
    </xf>
    <xf numFmtId="0" fontId="0" fillId="0" borderId="0" xfId="1" applyFont="1" applyAlignment="1">
      <alignment horizontal="left"/>
    </xf>
    <xf numFmtId="0" fontId="3" fillId="0" borderId="0" xfId="1"/>
    <xf numFmtId="0" fontId="3" fillId="0" borderId="0" xfId="1" applyAlignment="1">
      <alignment horizontal="center"/>
    </xf>
    <xf numFmtId="0" fontId="0" fillId="2" borderId="0" xfId="0" applyFill="1" applyAlignment="1">
      <alignment horizontal="right"/>
    </xf>
    <xf numFmtId="0" fontId="0" fillId="0" borderId="0" xfId="0" applyFont="1" applyFill="1" applyAlignment="1">
      <alignment horizontal="center"/>
    </xf>
    <xf numFmtId="2" fontId="3" fillId="4" borderId="0" xfId="1" applyNumberFormat="1" applyFill="1"/>
    <xf numFmtId="2" fontId="0" fillId="4" borderId="0" xfId="1" applyNumberFormat="1" applyFon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activeCell="B6" sqref="B6"/>
    </sheetView>
  </sheetViews>
  <sheetFormatPr defaultRowHeight="12.5" x14ac:dyDescent="0.25"/>
  <cols>
    <col min="1" max="1" width="22.7265625" customWidth="1"/>
    <col min="2" max="2" width="9.81640625" bestFit="1" customWidth="1"/>
  </cols>
  <sheetData>
    <row r="1" spans="1:2" ht="13" x14ac:dyDescent="0.3">
      <c r="A1" s="5" t="s">
        <v>40</v>
      </c>
      <c r="B1" s="96" t="s">
        <v>87</v>
      </c>
    </row>
    <row r="2" spans="1:2" ht="13" x14ac:dyDescent="0.3">
      <c r="A2" s="5" t="s">
        <v>38</v>
      </c>
      <c r="B2" s="96" t="s">
        <v>139</v>
      </c>
    </row>
    <row r="3" spans="1:2" ht="13" x14ac:dyDescent="0.3">
      <c r="A3" s="5" t="s">
        <v>39</v>
      </c>
      <c r="B3" s="95" t="s">
        <v>140</v>
      </c>
    </row>
    <row r="4" spans="1:2" ht="13" x14ac:dyDescent="0.3">
      <c r="A4" s="5" t="s">
        <v>85</v>
      </c>
      <c r="B4" s="96" t="s">
        <v>88</v>
      </c>
    </row>
    <row r="5" spans="1:2" ht="13" x14ac:dyDescent="0.3">
      <c r="A5" s="5" t="s">
        <v>86</v>
      </c>
      <c r="B5" s="96" t="s">
        <v>141</v>
      </c>
    </row>
    <row r="6" spans="1:2" ht="13" x14ac:dyDescent="0.3">
      <c r="A6" s="5"/>
    </row>
    <row r="8" spans="1:2" x14ac:dyDescent="0.25">
      <c r="A8" t="s">
        <v>69</v>
      </c>
    </row>
    <row r="9" spans="1:2" x14ac:dyDescent="0.25">
      <c r="A9" t="s">
        <v>70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BV13"/>
  <sheetViews>
    <sheetView zoomScale="90" zoomScaleNormal="90" workbookViewId="0">
      <pane xSplit="5" topLeftCell="AV1" activePane="topRight" state="frozen"/>
      <selection pane="topRight" activeCell="D7" sqref="D7"/>
    </sheetView>
  </sheetViews>
  <sheetFormatPr defaultRowHeight="12.5" x14ac:dyDescent="0.25"/>
  <cols>
    <col min="1" max="1" width="5.54296875" customWidth="1"/>
    <col min="2" max="2" width="20.81640625" customWidth="1"/>
    <col min="3" max="3" width="19.54296875" customWidth="1"/>
    <col min="4" max="4" width="19.453125" bestFit="1" customWidth="1"/>
    <col min="5" max="5" width="31.1796875" bestFit="1" customWidth="1"/>
    <col min="6" max="6" width="6.1796875" customWidth="1"/>
    <col min="7" max="20" width="5.7265625" customWidth="1"/>
    <col min="21" max="21" width="3.1796875" customWidth="1"/>
    <col min="22" max="27" width="5.7265625" customWidth="1"/>
    <col min="28" max="28" width="5.453125" customWidth="1"/>
    <col min="29" max="29" width="7.1796875" bestFit="1" customWidth="1"/>
    <col min="30" max="30" width="6.1796875" customWidth="1"/>
    <col min="31" max="31" width="3.81640625" customWidth="1"/>
    <col min="32" max="32" width="6.1796875" style="50" customWidth="1"/>
    <col min="33" max="33" width="5.453125" style="50" customWidth="1"/>
    <col min="34" max="34" width="5.1796875" style="50" customWidth="1"/>
    <col min="35" max="35" width="5.54296875" style="50" customWidth="1"/>
    <col min="36" max="37" width="5.7265625" style="50" customWidth="1"/>
    <col min="38" max="38" width="3.54296875" style="50" customWidth="1"/>
    <col min="39" max="42" width="5.1796875" style="50" customWidth="1"/>
    <col min="43" max="43" width="10" style="50" bestFit="1" customWidth="1"/>
    <col min="44" max="44" width="6.81640625" style="50" customWidth="1"/>
    <col min="45" max="45" width="3.81640625" customWidth="1"/>
    <col min="46" max="46" width="9.81640625" customWidth="1"/>
    <col min="47" max="47" width="5.7265625" customWidth="1"/>
    <col min="48" max="51" width="8.26953125" customWidth="1"/>
    <col min="52" max="52" width="8.26953125" style="120" customWidth="1"/>
    <col min="53" max="54" width="5.7265625" customWidth="1"/>
    <col min="55" max="55" width="3.1796875" customWidth="1"/>
    <col min="56" max="59" width="5.7265625" customWidth="1"/>
    <col min="60" max="61" width="6.7265625" customWidth="1"/>
    <col min="62" max="62" width="3.1796875" customWidth="1"/>
    <col min="63" max="68" width="5.7265625" customWidth="1"/>
    <col min="69" max="69" width="6.7265625" customWidth="1"/>
    <col min="70" max="70" width="3.1796875" customWidth="1"/>
    <col min="71" max="82" width="5.7265625" customWidth="1"/>
    <col min="83" max="83" width="3.1796875" customWidth="1"/>
    <col min="84" max="88" width="8.26953125" customWidth="1"/>
    <col min="89" max="90" width="5.7265625" customWidth="1"/>
    <col min="91" max="91" width="3.1796875" customWidth="1"/>
    <col min="92" max="95" width="5.7265625" customWidth="1"/>
    <col min="96" max="96" width="6.81640625" customWidth="1"/>
    <col min="97" max="97" width="6.7265625" customWidth="1"/>
    <col min="98" max="98" width="3.1796875" customWidth="1"/>
    <col min="99" max="104" width="5.7265625" customWidth="1"/>
    <col min="105" max="105" width="6.7265625" customWidth="1"/>
    <col min="106" max="106" width="3.1796875" customWidth="1"/>
    <col min="107" max="118" width="5.7265625" customWidth="1"/>
    <col min="119" max="119" width="3.1796875" customWidth="1"/>
    <col min="120" max="124" width="8.26953125" customWidth="1"/>
    <col min="125" max="126" width="5.7265625" customWidth="1"/>
    <col min="127" max="127" width="3.1796875" customWidth="1"/>
    <col min="128" max="131" width="5.7265625" customWidth="1"/>
    <col min="132" max="132" width="6.81640625" customWidth="1"/>
    <col min="133" max="133" width="6.7265625" customWidth="1"/>
    <col min="134" max="134" width="3.1796875" customWidth="1"/>
    <col min="135" max="140" width="5.7265625" customWidth="1"/>
    <col min="141" max="141" width="6.7265625" customWidth="1"/>
    <col min="142" max="142" width="3.1796875" customWidth="1"/>
    <col min="148" max="148" width="11.54296875" customWidth="1"/>
    <col min="149" max="149" width="3.1796875" customWidth="1"/>
    <col min="155" max="155" width="11.54296875" customWidth="1"/>
    <col min="156" max="156" width="3.7265625" customWidth="1"/>
    <col min="162" max="162" width="11.54296875" customWidth="1"/>
    <col min="163" max="163" width="3.7265625" customWidth="1"/>
    <col min="169" max="169" width="11.54296875" customWidth="1"/>
  </cols>
  <sheetData>
    <row r="1" spans="1:74" ht="13" x14ac:dyDescent="0.3">
      <c r="A1" s="183" t="str">
        <f>CompInfo!B1</f>
        <v>Vaulting SA</v>
      </c>
      <c r="B1" s="186"/>
      <c r="C1" s="5"/>
      <c r="D1" s="5"/>
    </row>
    <row r="2" spans="1:74" ht="13" x14ac:dyDescent="0.3">
      <c r="A2" s="188" t="str">
        <f>CompInfo!B2</f>
        <v>South Australian Vaulting Championships 2019</v>
      </c>
      <c r="B2" s="188"/>
      <c r="C2" s="188"/>
      <c r="D2" s="5"/>
    </row>
    <row r="3" spans="1:74" ht="13" x14ac:dyDescent="0.3">
      <c r="A3" s="185" t="str">
        <f>CompInfo!B3</f>
        <v>7th-8th September 2019</v>
      </c>
      <c r="B3" s="185"/>
      <c r="C3" s="5"/>
      <c r="D3" s="5"/>
    </row>
    <row r="4" spans="1:74" ht="13" x14ac:dyDescent="0.3">
      <c r="A4" s="5"/>
      <c r="B4" s="5"/>
      <c r="C4" s="5"/>
      <c r="D4" s="5"/>
    </row>
    <row r="5" spans="1:74" ht="13" x14ac:dyDescent="0.3">
      <c r="A5" s="186" t="s">
        <v>48</v>
      </c>
      <c r="B5" s="186"/>
      <c r="C5" s="32" t="s">
        <v>0</v>
      </c>
      <c r="D5" s="147" t="s">
        <v>167</v>
      </c>
      <c r="F5" s="201" t="s">
        <v>0</v>
      </c>
      <c r="G5" s="201"/>
      <c r="H5" s="187" t="str">
        <f>D5</f>
        <v>A.Deeks</v>
      </c>
      <c r="I5" s="187"/>
      <c r="J5" s="187"/>
      <c r="K5" s="187"/>
      <c r="L5" s="187"/>
      <c r="U5" s="1"/>
      <c r="V5" s="201" t="s">
        <v>63</v>
      </c>
      <c r="W5" s="201"/>
      <c r="X5" s="187" t="str">
        <f>D6</f>
        <v>J.Leadbeater</v>
      </c>
      <c r="Y5" s="187"/>
      <c r="Z5" s="187"/>
      <c r="AA5" s="187"/>
      <c r="AE5" s="1"/>
      <c r="AF5" s="50" t="s">
        <v>0</v>
      </c>
      <c r="AH5" s="192" t="str">
        <f>D5</f>
        <v>A.Deeks</v>
      </c>
      <c r="AI5" s="192"/>
      <c r="AJ5" s="192"/>
      <c r="AK5" s="192"/>
      <c r="AS5" s="1"/>
      <c r="AT5" t="s">
        <v>63</v>
      </c>
      <c r="AU5" s="44" t="str">
        <f>D6</f>
        <v>J.Leadbeater</v>
      </c>
      <c r="AV5" s="2"/>
      <c r="AW5" t="s">
        <v>42</v>
      </c>
      <c r="BA5" s="4"/>
      <c r="BH5" s="4"/>
      <c r="BO5" s="4"/>
      <c r="BV5" s="4"/>
    </row>
    <row r="6" spans="1:74" s="7" customFormat="1" ht="13" x14ac:dyDescent="0.3">
      <c r="C6" s="32" t="s">
        <v>63</v>
      </c>
      <c r="D6" s="147" t="s">
        <v>168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 s="1"/>
      <c r="V6"/>
      <c r="W6"/>
      <c r="X6"/>
      <c r="Y6"/>
      <c r="Z6"/>
      <c r="AA6"/>
      <c r="AB6"/>
      <c r="AC6"/>
      <c r="AD6"/>
      <c r="AE6" s="1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1"/>
      <c r="AT6"/>
      <c r="AU6"/>
      <c r="AV6" s="2"/>
      <c r="AW6"/>
      <c r="AX6"/>
      <c r="AY6"/>
      <c r="AZ6" s="120"/>
      <c r="BA6" s="6"/>
      <c r="BB6"/>
      <c r="BC6"/>
      <c r="BD6"/>
      <c r="BE6"/>
      <c r="BF6"/>
      <c r="BG6"/>
      <c r="BH6" s="6"/>
      <c r="BI6"/>
      <c r="BJ6"/>
      <c r="BK6"/>
      <c r="BL6"/>
      <c r="BM6"/>
      <c r="BN6"/>
      <c r="BO6" s="6"/>
      <c r="BP6"/>
      <c r="BQ6"/>
      <c r="BR6"/>
      <c r="BS6"/>
      <c r="BT6"/>
      <c r="BU6"/>
      <c r="BV6" s="6"/>
    </row>
    <row r="7" spans="1:74" x14ac:dyDescent="0.25">
      <c r="U7" s="1"/>
      <c r="AE7" s="1"/>
      <c r="AS7" s="1"/>
      <c r="AV7" s="2"/>
      <c r="AW7" s="7"/>
      <c r="AX7" s="7"/>
      <c r="AY7" s="7"/>
      <c r="AZ7" s="121"/>
      <c r="BA7" s="7"/>
      <c r="BD7" s="7"/>
      <c r="BE7" s="7"/>
      <c r="BF7" s="7"/>
      <c r="BG7" s="7"/>
      <c r="BK7" s="7"/>
      <c r="BL7" s="7"/>
      <c r="BM7" s="7"/>
      <c r="BN7" s="7"/>
      <c r="BR7" s="7"/>
      <c r="BS7" s="7"/>
      <c r="BT7" s="7"/>
      <c r="BU7" s="7"/>
    </row>
    <row r="8" spans="1:74" x14ac:dyDescent="0.25">
      <c r="U8" s="1"/>
      <c r="AE8" s="1"/>
      <c r="AS8" s="1"/>
      <c r="AV8" s="2"/>
      <c r="AW8" s="7"/>
      <c r="AX8" s="7"/>
      <c r="AY8" s="7"/>
      <c r="AZ8" s="121"/>
      <c r="BA8" s="7"/>
      <c r="BD8" s="7"/>
      <c r="BE8" s="7"/>
      <c r="BF8" s="7"/>
      <c r="BG8" s="7"/>
      <c r="BK8" s="7"/>
      <c r="BL8" s="7"/>
      <c r="BM8" s="7"/>
      <c r="BN8" s="7"/>
      <c r="BR8" s="7"/>
      <c r="BS8" s="7"/>
      <c r="BT8" s="7"/>
      <c r="BU8" s="7"/>
    </row>
    <row r="9" spans="1:74" x14ac:dyDescent="0.25">
      <c r="F9" s="189" t="s">
        <v>1</v>
      </c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"/>
      <c r="V9" s="189" t="s">
        <v>1</v>
      </c>
      <c r="W9" s="189"/>
      <c r="X9" s="189"/>
      <c r="Y9" s="189"/>
      <c r="Z9" s="189"/>
      <c r="AA9" s="189"/>
      <c r="AB9" s="189"/>
      <c r="AC9" s="189"/>
      <c r="AD9" s="189"/>
      <c r="AE9" s="1"/>
      <c r="AF9" s="193" t="s">
        <v>2</v>
      </c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"/>
      <c r="AT9" s="189" t="s">
        <v>2</v>
      </c>
      <c r="AU9" s="189"/>
      <c r="AV9" s="2"/>
      <c r="BC9" s="7"/>
      <c r="BD9" s="7"/>
      <c r="BE9" s="7"/>
      <c r="BF9" s="7"/>
      <c r="BG9" s="7"/>
      <c r="BJ9" s="7"/>
      <c r="BK9" s="7"/>
      <c r="BL9" s="7"/>
      <c r="BM9" s="7"/>
      <c r="BN9" s="7"/>
      <c r="BQ9" s="7"/>
      <c r="BR9" s="7"/>
      <c r="BS9" s="7"/>
      <c r="BT9" s="7"/>
      <c r="BU9" s="7"/>
    </row>
    <row r="10" spans="1:74" ht="13" x14ac:dyDescent="0.3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7" t="s">
        <v>7</v>
      </c>
      <c r="G10" s="35"/>
      <c r="H10" s="35"/>
      <c r="I10" s="35"/>
      <c r="J10" s="35"/>
      <c r="K10" s="42" t="s">
        <v>7</v>
      </c>
      <c r="L10" s="7" t="s">
        <v>10</v>
      </c>
      <c r="M10" s="7" t="s">
        <v>46</v>
      </c>
      <c r="N10" s="7" t="s">
        <v>11</v>
      </c>
      <c r="O10" s="7" t="s">
        <v>15</v>
      </c>
      <c r="P10" s="7" t="s">
        <v>13</v>
      </c>
      <c r="Q10" s="7" t="s">
        <v>12</v>
      </c>
      <c r="R10" s="7" t="s">
        <v>14</v>
      </c>
      <c r="S10" s="7" t="s">
        <v>18</v>
      </c>
      <c r="T10" s="7" t="s">
        <v>19</v>
      </c>
      <c r="U10" s="8"/>
      <c r="V10" s="35" t="s">
        <v>10</v>
      </c>
      <c r="W10" s="35" t="s">
        <v>46</v>
      </c>
      <c r="X10" s="35" t="s">
        <v>11</v>
      </c>
      <c r="Y10" s="35" t="s">
        <v>15</v>
      </c>
      <c r="Z10" s="35" t="s">
        <v>13</v>
      </c>
      <c r="AA10" s="35" t="s">
        <v>12</v>
      </c>
      <c r="AB10" s="35" t="s">
        <v>14</v>
      </c>
      <c r="AC10" s="35" t="s">
        <v>18</v>
      </c>
      <c r="AD10" s="35" t="s">
        <v>19</v>
      </c>
      <c r="AE10" s="8"/>
      <c r="AF10" s="35" t="s">
        <v>7</v>
      </c>
      <c r="AG10" s="35"/>
      <c r="AH10" s="35"/>
      <c r="AI10" s="35"/>
      <c r="AJ10" s="35"/>
      <c r="AK10" s="35" t="s">
        <v>7</v>
      </c>
      <c r="AL10" s="51"/>
      <c r="AM10" s="35" t="s">
        <v>71</v>
      </c>
      <c r="AN10" s="35"/>
      <c r="AO10" s="35"/>
      <c r="AP10" s="35"/>
      <c r="AQ10" s="92"/>
      <c r="AR10" s="35" t="s">
        <v>71</v>
      </c>
      <c r="AS10" s="8"/>
      <c r="AT10" s="9" t="s">
        <v>27</v>
      </c>
      <c r="AU10" s="9" t="s">
        <v>29</v>
      </c>
      <c r="AV10" s="10"/>
      <c r="AW10" s="7" t="s">
        <v>43</v>
      </c>
      <c r="AX10" s="7" t="s">
        <v>44</v>
      </c>
      <c r="AY10" s="36" t="s">
        <v>4</v>
      </c>
      <c r="AZ10" s="122" t="s">
        <v>30</v>
      </c>
      <c r="BA10" s="7"/>
      <c r="BB10" s="7"/>
      <c r="BC10" s="7"/>
      <c r="BD10" s="7"/>
      <c r="BE10" s="7"/>
      <c r="BF10" s="7"/>
    </row>
    <row r="11" spans="1:74" ht="13" x14ac:dyDescent="0.3">
      <c r="F11" t="s">
        <v>64</v>
      </c>
      <c r="G11" t="s">
        <v>65</v>
      </c>
      <c r="H11" t="s">
        <v>66</v>
      </c>
      <c r="I11" t="s">
        <v>67</v>
      </c>
      <c r="J11" t="s">
        <v>68</v>
      </c>
      <c r="K11" s="42" t="s">
        <v>20</v>
      </c>
      <c r="U11" s="1"/>
      <c r="AE11" s="1"/>
      <c r="AF11" t="s">
        <v>64</v>
      </c>
      <c r="AG11" t="s">
        <v>65</v>
      </c>
      <c r="AH11" t="s">
        <v>66</v>
      </c>
      <c r="AI11" t="s">
        <v>67</v>
      </c>
      <c r="AJ11" t="s">
        <v>68</v>
      </c>
      <c r="AK11" s="35" t="s">
        <v>4</v>
      </c>
      <c r="AM11" t="s">
        <v>72</v>
      </c>
      <c r="AN11" t="s">
        <v>73</v>
      </c>
      <c r="AO11" t="s">
        <v>74</v>
      </c>
      <c r="AP11" t="s">
        <v>75</v>
      </c>
      <c r="AQ11" t="s">
        <v>138</v>
      </c>
      <c r="AR11" s="35" t="s">
        <v>4</v>
      </c>
      <c r="AS11" s="1"/>
      <c r="AV11" s="2"/>
      <c r="AY11" s="5"/>
      <c r="AZ11" s="106"/>
    </row>
    <row r="12" spans="1:74" ht="13" x14ac:dyDescent="0.3">
      <c r="A12" s="97">
        <v>29</v>
      </c>
      <c r="B12" s="97" t="s">
        <v>126</v>
      </c>
      <c r="C12" s="97" t="s">
        <v>114</v>
      </c>
      <c r="D12" s="97" t="s">
        <v>102</v>
      </c>
      <c r="E12" s="97" t="s">
        <v>99</v>
      </c>
      <c r="F12" s="11">
        <v>6.9</v>
      </c>
      <c r="G12" s="11">
        <v>6.7</v>
      </c>
      <c r="H12" s="11">
        <v>6.8</v>
      </c>
      <c r="I12" s="11">
        <v>7</v>
      </c>
      <c r="J12" s="11">
        <v>7.8</v>
      </c>
      <c r="K12" s="13">
        <f>(F12*0.3)+(G12*0.25)+(H12*0.25)+(I12*0.15)+(J12*0.05)</f>
        <v>6.8849999999999998</v>
      </c>
      <c r="L12" s="11">
        <v>5.5</v>
      </c>
      <c r="M12" s="11">
        <v>5.5</v>
      </c>
      <c r="N12" s="11">
        <v>5.5</v>
      </c>
      <c r="O12" s="11">
        <v>6.3</v>
      </c>
      <c r="P12" s="11">
        <v>5</v>
      </c>
      <c r="Q12" s="11">
        <v>5.8</v>
      </c>
      <c r="R12" s="11">
        <v>4.8</v>
      </c>
      <c r="S12" s="12">
        <f>SUM(L12:R12)</f>
        <v>38.4</v>
      </c>
      <c r="T12" s="13">
        <f>S12/7</f>
        <v>5.4857142857142858</v>
      </c>
      <c r="U12" s="1"/>
      <c r="V12" s="11">
        <v>5.5</v>
      </c>
      <c r="W12" s="11">
        <v>6.8</v>
      </c>
      <c r="X12" s="11">
        <v>5</v>
      </c>
      <c r="Y12" s="11">
        <v>5.5</v>
      </c>
      <c r="Z12" s="11">
        <v>5</v>
      </c>
      <c r="AA12" s="11">
        <v>5.5</v>
      </c>
      <c r="AB12" s="11">
        <v>5.5</v>
      </c>
      <c r="AC12" s="13">
        <f>SUM(V12:AB12)</f>
        <v>38.799999999999997</v>
      </c>
      <c r="AD12" s="13">
        <f>AC12/7</f>
        <v>5.5428571428571427</v>
      </c>
      <c r="AE12" s="1"/>
      <c r="AF12" s="11">
        <v>5.8</v>
      </c>
      <c r="AG12" s="11">
        <v>5.3</v>
      </c>
      <c r="AH12" s="11">
        <v>7</v>
      </c>
      <c r="AI12" s="11">
        <v>6</v>
      </c>
      <c r="AJ12" s="11">
        <v>7.8</v>
      </c>
      <c r="AK12" s="43">
        <f>(AF12*0.1)+(AG12*0.1)+(AH12*0.3)+(AI12*0.3)+(AJ12*0.2)</f>
        <v>6.57</v>
      </c>
      <c r="AM12" s="11">
        <v>6.5</v>
      </c>
      <c r="AN12" s="11">
        <v>7</v>
      </c>
      <c r="AO12" s="11">
        <v>6</v>
      </c>
      <c r="AP12" s="11">
        <v>4.3</v>
      </c>
      <c r="AQ12" s="11"/>
      <c r="AR12" s="43">
        <f>((AM12*0.3)+(AN12*0.25)+(AO12*0.35)+(AP12*0.1))-AQ12</f>
        <v>6.2299999999999995</v>
      </c>
      <c r="AS12" s="1"/>
      <c r="AT12" s="11">
        <v>7.6</v>
      </c>
      <c r="AU12" s="12">
        <f>AT12</f>
        <v>7.6</v>
      </c>
      <c r="AV12" s="2"/>
      <c r="AW12" s="13">
        <f>(K12*0.25)+(T12*0.375)+(AD12*0.375)</f>
        <v>5.8569642857142856</v>
      </c>
      <c r="AX12" s="13">
        <f>(AK12*0.25)+(AR12*0.25)+(AU12*0.5)</f>
        <v>7</v>
      </c>
      <c r="AY12" s="45">
        <f>(AW12*0.5)+(AX12*0.5)</f>
        <v>6.4284821428571428</v>
      </c>
      <c r="AZ12" s="106">
        <v>2</v>
      </c>
      <c r="BA12" s="13"/>
      <c r="BD12" s="13"/>
      <c r="BE12" s="13"/>
    </row>
    <row r="13" spans="1:74" ht="13" x14ac:dyDescent="0.3">
      <c r="A13" s="97">
        <v>30</v>
      </c>
      <c r="B13" s="97" t="s">
        <v>125</v>
      </c>
      <c r="C13" s="97" t="s">
        <v>114</v>
      </c>
      <c r="D13" s="97" t="s">
        <v>102</v>
      </c>
      <c r="E13" s="97" t="s">
        <v>99</v>
      </c>
      <c r="F13" s="11">
        <v>6.9</v>
      </c>
      <c r="G13" s="11">
        <v>6.7</v>
      </c>
      <c r="H13" s="11">
        <v>6.8</v>
      </c>
      <c r="I13" s="11">
        <v>7</v>
      </c>
      <c r="J13" s="11">
        <v>7.8</v>
      </c>
      <c r="K13" s="13">
        <f>(F13*0.3)+(G13*0.25)+(H13*0.25)+(I13*0.15)+(J13*0.05)</f>
        <v>6.8849999999999998</v>
      </c>
      <c r="L13" s="11">
        <v>5.2</v>
      </c>
      <c r="M13" s="11">
        <v>6.3</v>
      </c>
      <c r="N13" s="11">
        <v>5.2</v>
      </c>
      <c r="O13" s="11">
        <v>6</v>
      </c>
      <c r="P13" s="11">
        <v>5.3</v>
      </c>
      <c r="Q13" s="11">
        <v>5.5</v>
      </c>
      <c r="R13" s="11">
        <v>5.2</v>
      </c>
      <c r="S13" s="12">
        <f>SUM(L13:R13)</f>
        <v>38.700000000000003</v>
      </c>
      <c r="T13" s="13">
        <f>S13/7</f>
        <v>5.5285714285714294</v>
      </c>
      <c r="U13" s="1"/>
      <c r="V13" s="11">
        <v>6</v>
      </c>
      <c r="W13" s="11">
        <v>6.8</v>
      </c>
      <c r="X13" s="11">
        <v>5.8</v>
      </c>
      <c r="Y13" s="11">
        <v>6</v>
      </c>
      <c r="Z13" s="11">
        <v>5</v>
      </c>
      <c r="AA13" s="11">
        <v>5.5</v>
      </c>
      <c r="AB13" s="11">
        <v>5.5</v>
      </c>
      <c r="AC13" s="13">
        <f>SUM(V13:AB13)</f>
        <v>40.6</v>
      </c>
      <c r="AD13" s="13">
        <f>AC13/7</f>
        <v>5.8</v>
      </c>
      <c r="AE13" s="1"/>
      <c r="AF13" s="11">
        <v>5.8</v>
      </c>
      <c r="AG13" s="11">
        <v>5.3</v>
      </c>
      <c r="AH13" s="11">
        <v>7</v>
      </c>
      <c r="AI13" s="11">
        <v>6</v>
      </c>
      <c r="AJ13" s="11">
        <v>7.8</v>
      </c>
      <c r="AK13" s="43">
        <f>(AF13*0.1)+(AG13*0.1)+(AH13*0.3)+(AI13*0.3)+(AJ13*0.2)</f>
        <v>6.57</v>
      </c>
      <c r="AM13" s="11">
        <v>7</v>
      </c>
      <c r="AN13" s="11">
        <v>6</v>
      </c>
      <c r="AO13" s="11">
        <v>6.4</v>
      </c>
      <c r="AP13" s="11">
        <v>4.5</v>
      </c>
      <c r="AQ13" s="11"/>
      <c r="AR13" s="43">
        <f>((AM13*0.3)+(AN13*0.25)+(AO13*0.35)+(AP13*0.1))-AQ13</f>
        <v>6.29</v>
      </c>
      <c r="AS13" s="1"/>
      <c r="AT13" s="11">
        <v>8</v>
      </c>
      <c r="AU13" s="12">
        <f>AT13</f>
        <v>8</v>
      </c>
      <c r="AV13" s="2"/>
      <c r="AW13" s="13">
        <f>(K13*0.25)+(T13*0.375)+(AD13*0.375)</f>
        <v>5.9694642857142863</v>
      </c>
      <c r="AX13" s="13">
        <f>(AK13*0.25)+(AR13*0.25)+(AU13*0.5)</f>
        <v>7.2149999999999999</v>
      </c>
      <c r="AY13" s="45">
        <f>(AW13*0.5)+(AX13*0.5)</f>
        <v>6.5922321428571431</v>
      </c>
      <c r="AZ13" s="106">
        <v>1</v>
      </c>
      <c r="BA13" s="13"/>
      <c r="BD13" s="13"/>
      <c r="BE13" s="13"/>
    </row>
  </sheetData>
  <sortState xmlns:xlrd2="http://schemas.microsoft.com/office/spreadsheetml/2017/richdata2" ref="A12:BV13">
    <sortCondition descending="1" ref="AY12:AY13"/>
  </sortState>
  <mergeCells count="13">
    <mergeCell ref="AT9:AU9"/>
    <mergeCell ref="A1:B1"/>
    <mergeCell ref="A3:B3"/>
    <mergeCell ref="A5:B5"/>
    <mergeCell ref="F9:T9"/>
    <mergeCell ref="V9:AD9"/>
    <mergeCell ref="AF9:AR9"/>
    <mergeCell ref="AH5:AK5"/>
    <mergeCell ref="H5:L5"/>
    <mergeCell ref="A2:C2"/>
    <mergeCell ref="F5:G5"/>
    <mergeCell ref="X5:AA5"/>
    <mergeCell ref="V5:W5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AJ21"/>
  <sheetViews>
    <sheetView zoomScale="90" zoomScaleNormal="90" workbookViewId="0">
      <pane xSplit="5" topLeftCell="AG1" activePane="topRight" state="frozen"/>
      <selection pane="topRight" sqref="A1:B1"/>
    </sheetView>
  </sheetViews>
  <sheetFormatPr defaultRowHeight="12.5" x14ac:dyDescent="0.25"/>
  <cols>
    <col min="1" max="1" width="5.54296875" customWidth="1"/>
    <col min="2" max="2" width="23.453125" customWidth="1"/>
    <col min="3" max="3" width="13.1796875" customWidth="1"/>
    <col min="4" max="4" width="14" customWidth="1"/>
    <col min="5" max="5" width="32.453125" bestFit="1" customWidth="1"/>
    <col min="6" max="6" width="6.54296875" customWidth="1"/>
    <col min="7" max="7" width="5.7265625" customWidth="1"/>
    <col min="8" max="8" width="4.54296875" customWidth="1"/>
    <col min="9" max="16" width="5.7265625" customWidth="1"/>
    <col min="17" max="17" width="6.81640625" customWidth="1"/>
    <col min="18" max="18" width="5.7265625" customWidth="1"/>
    <col min="19" max="19" width="7.54296875" customWidth="1"/>
    <col min="20" max="20" width="8.26953125" bestFit="1" customWidth="1"/>
    <col min="21" max="21" width="6.54296875" customWidth="1"/>
    <col min="22" max="22" width="3.54296875" customWidth="1"/>
    <col min="23" max="23" width="5.7265625" customWidth="1"/>
    <col min="24" max="24" width="5.26953125" customWidth="1"/>
    <col min="25" max="25" width="4.81640625" customWidth="1"/>
    <col min="26" max="27" width="5.54296875" customWidth="1"/>
    <col min="28" max="28" width="7" customWidth="1"/>
    <col min="29" max="29" width="6.54296875" customWidth="1"/>
    <col min="30" max="30" width="7.54296875" customWidth="1"/>
    <col min="31" max="31" width="8.26953125" bestFit="1" customWidth="1"/>
    <col min="32" max="32" width="6.453125" customWidth="1"/>
    <col min="33" max="33" width="6.54296875" customWidth="1"/>
    <col min="35" max="35" width="10.453125" customWidth="1"/>
  </cols>
  <sheetData>
    <row r="1" spans="1:36" ht="13" x14ac:dyDescent="0.3">
      <c r="A1" s="194" t="str">
        <f>CompInfo!B1</f>
        <v>Vaulting SA</v>
      </c>
      <c r="B1" s="194"/>
      <c r="C1" s="15"/>
      <c r="AA1" s="4"/>
    </row>
    <row r="2" spans="1:36" ht="13" x14ac:dyDescent="0.3">
      <c r="A2" s="195" t="str">
        <f>CompInfo!B2</f>
        <v>South Australian Vaulting Championships 2019</v>
      </c>
      <c r="B2" s="195"/>
      <c r="C2" s="195"/>
      <c r="AA2" s="6"/>
    </row>
    <row r="3" spans="1:36" ht="13" x14ac:dyDescent="0.3">
      <c r="A3" s="196" t="str">
        <f>CompInfo!B3</f>
        <v>7th-8th September 2019</v>
      </c>
      <c r="B3" s="196"/>
      <c r="C3" s="15"/>
      <c r="AA3" s="6"/>
    </row>
    <row r="4" spans="1:36" x14ac:dyDescent="0.25">
      <c r="A4" s="15"/>
      <c r="B4" s="15"/>
      <c r="C4" s="15"/>
    </row>
    <row r="5" spans="1:36" ht="13" x14ac:dyDescent="0.3">
      <c r="A5" s="19" t="s">
        <v>155</v>
      </c>
      <c r="B5" s="19"/>
      <c r="D5" s="19" t="s">
        <v>0</v>
      </c>
      <c r="E5" s="41" t="s">
        <v>168</v>
      </c>
      <c r="F5" t="s">
        <v>0</v>
      </c>
      <c r="H5" s="187" t="str">
        <f>E5</f>
        <v>J.Leadbeater</v>
      </c>
      <c r="I5" s="187"/>
      <c r="J5" s="187"/>
      <c r="K5" s="187"/>
      <c r="V5" s="71"/>
      <c r="W5" t="s">
        <v>63</v>
      </c>
      <c r="Y5" s="187" t="str">
        <f>E6</f>
        <v>A.Deeks</v>
      </c>
      <c r="Z5" s="187"/>
      <c r="AA5" s="187"/>
      <c r="AB5" s="187"/>
      <c r="AG5" s="79"/>
      <c r="AH5" s="50"/>
    </row>
    <row r="6" spans="1:36" s="7" customFormat="1" ht="13" x14ac:dyDescent="0.3">
      <c r="A6" s="15"/>
      <c r="B6" s="15"/>
      <c r="D6" s="19" t="s">
        <v>63</v>
      </c>
      <c r="E6" s="180" t="s">
        <v>167</v>
      </c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2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80"/>
      <c r="AH6" s="51"/>
      <c r="AI6" s="35"/>
      <c r="AJ6" s="35"/>
    </row>
    <row r="7" spans="1:36" x14ac:dyDescent="0.25">
      <c r="V7" s="71"/>
      <c r="AG7" s="79"/>
      <c r="AH7" s="50"/>
    </row>
    <row r="8" spans="1:36" x14ac:dyDescent="0.25">
      <c r="F8" s="189" t="s">
        <v>1</v>
      </c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86"/>
      <c r="W8" s="189" t="s">
        <v>1</v>
      </c>
      <c r="X8" s="189"/>
      <c r="Y8" s="189"/>
      <c r="Z8" s="189"/>
      <c r="AA8" s="189"/>
      <c r="AB8" s="189"/>
      <c r="AC8" s="189"/>
      <c r="AD8" s="189"/>
      <c r="AE8" s="189"/>
      <c r="AF8" s="189"/>
      <c r="AG8" s="2"/>
      <c r="AH8" s="50"/>
    </row>
    <row r="9" spans="1:36" x14ac:dyDescent="0.25">
      <c r="F9" s="35" t="s">
        <v>7</v>
      </c>
      <c r="G9" s="35"/>
      <c r="H9" s="35"/>
      <c r="I9" s="35"/>
      <c r="J9" s="35"/>
      <c r="K9" t="s">
        <v>7</v>
      </c>
      <c r="U9" s="35" t="s">
        <v>34</v>
      </c>
      <c r="V9" s="71"/>
      <c r="AF9" s="35" t="s">
        <v>34</v>
      </c>
      <c r="AG9" s="2"/>
      <c r="AH9" s="50"/>
      <c r="AI9" s="35"/>
    </row>
    <row r="10" spans="1:36" ht="13" x14ac:dyDescent="0.3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35" t="s">
        <v>64</v>
      </c>
      <c r="G10" s="35" t="s">
        <v>65</v>
      </c>
      <c r="H10" s="35" t="s">
        <v>66</v>
      </c>
      <c r="I10" s="35" t="s">
        <v>67</v>
      </c>
      <c r="J10" s="35" t="s">
        <v>68</v>
      </c>
      <c r="K10" s="35" t="s">
        <v>4</v>
      </c>
      <c r="L10" s="35" t="s">
        <v>10</v>
      </c>
      <c r="M10" s="35" t="s">
        <v>46</v>
      </c>
      <c r="N10" s="35" t="s">
        <v>11</v>
      </c>
      <c r="O10" s="35" t="s">
        <v>31</v>
      </c>
      <c r="P10" s="35" t="s">
        <v>49</v>
      </c>
      <c r="Q10" s="35" t="s">
        <v>50</v>
      </c>
      <c r="R10" s="35" t="s">
        <v>32</v>
      </c>
      <c r="S10" s="35" t="s">
        <v>51</v>
      </c>
      <c r="T10" s="35" t="s">
        <v>35</v>
      </c>
      <c r="U10" s="35" t="s">
        <v>36</v>
      </c>
      <c r="V10" s="62"/>
      <c r="W10" s="35" t="s">
        <v>10</v>
      </c>
      <c r="X10" s="35" t="s">
        <v>46</v>
      </c>
      <c r="Y10" s="35" t="s">
        <v>11</v>
      </c>
      <c r="Z10" s="35" t="s">
        <v>31</v>
      </c>
      <c r="AA10" s="35" t="s">
        <v>49</v>
      </c>
      <c r="AB10" s="35" t="s">
        <v>50</v>
      </c>
      <c r="AC10" s="35" t="s">
        <v>32</v>
      </c>
      <c r="AD10" s="35" t="s">
        <v>51</v>
      </c>
      <c r="AE10" s="35" t="s">
        <v>35</v>
      </c>
      <c r="AF10" s="35" t="s">
        <v>36</v>
      </c>
      <c r="AG10" s="10"/>
      <c r="AH10" s="51" t="s">
        <v>43</v>
      </c>
      <c r="AI10" s="36" t="s">
        <v>54</v>
      </c>
      <c r="AJ10" s="36" t="s">
        <v>30</v>
      </c>
    </row>
    <row r="11" spans="1:36" ht="13" x14ac:dyDescent="0.3">
      <c r="A11">
        <v>1</v>
      </c>
      <c r="B11" s="97" t="s">
        <v>133</v>
      </c>
      <c r="C11" s="1"/>
      <c r="D11" s="1"/>
      <c r="E11" s="1"/>
      <c r="F11" s="27"/>
      <c r="G11" s="27"/>
      <c r="H11" s="27"/>
      <c r="I11" s="27"/>
      <c r="J11" s="27"/>
      <c r="K11" s="27"/>
      <c r="L11" s="11">
        <v>5.5</v>
      </c>
      <c r="M11" s="11">
        <v>6.5</v>
      </c>
      <c r="N11" s="11">
        <v>5</v>
      </c>
      <c r="O11" s="11">
        <v>5</v>
      </c>
      <c r="P11" s="11">
        <v>7</v>
      </c>
      <c r="Q11" s="11">
        <v>6</v>
      </c>
      <c r="R11" s="11">
        <v>6</v>
      </c>
      <c r="S11" s="11">
        <v>5.5</v>
      </c>
      <c r="T11" s="13">
        <f>SUM(L11:S11)</f>
        <v>46.5</v>
      </c>
      <c r="U11" s="27"/>
      <c r="V11" s="63"/>
      <c r="W11" s="11">
        <v>5.5</v>
      </c>
      <c r="X11" s="11">
        <v>6</v>
      </c>
      <c r="Y11" s="11">
        <v>5</v>
      </c>
      <c r="Z11" s="11">
        <v>5</v>
      </c>
      <c r="AA11" s="11">
        <v>5.3</v>
      </c>
      <c r="AB11" s="11">
        <v>5.3</v>
      </c>
      <c r="AC11" s="11">
        <v>5.5</v>
      </c>
      <c r="AD11" s="11">
        <v>5.5</v>
      </c>
      <c r="AE11" s="13">
        <f>SUM(W11:AD11)</f>
        <v>43.1</v>
      </c>
      <c r="AF11" s="27"/>
      <c r="AG11" s="2"/>
      <c r="AH11" s="71"/>
      <c r="AI11" s="81"/>
      <c r="AJ11" s="82"/>
    </row>
    <row r="12" spans="1:36" ht="13" x14ac:dyDescent="0.3">
      <c r="A12">
        <v>2</v>
      </c>
      <c r="B12" s="97" t="s">
        <v>112</v>
      </c>
      <c r="C12" s="1"/>
      <c r="D12" s="1"/>
      <c r="E12" s="1"/>
      <c r="F12" s="27"/>
      <c r="G12" s="27"/>
      <c r="H12" s="27"/>
      <c r="I12" s="27"/>
      <c r="J12" s="27"/>
      <c r="K12" s="27"/>
      <c r="L12" s="11">
        <v>4</v>
      </c>
      <c r="M12" s="11">
        <v>4</v>
      </c>
      <c r="N12" s="11">
        <v>5</v>
      </c>
      <c r="O12" s="11">
        <v>5</v>
      </c>
      <c r="P12" s="11">
        <v>4</v>
      </c>
      <c r="Q12" s="11">
        <v>4</v>
      </c>
      <c r="R12" s="11">
        <v>6</v>
      </c>
      <c r="S12" s="11">
        <v>5.5</v>
      </c>
      <c r="T12" s="13">
        <f t="shared" ref="T12:T16" si="0">SUM(L12:S12)</f>
        <v>37.5</v>
      </c>
      <c r="U12" s="27"/>
      <c r="V12" s="63"/>
      <c r="W12" s="11">
        <v>4.8</v>
      </c>
      <c r="X12" s="11">
        <v>5.5</v>
      </c>
      <c r="Y12" s="11">
        <v>4.8</v>
      </c>
      <c r="Z12" s="11">
        <v>5.8</v>
      </c>
      <c r="AA12" s="11">
        <v>5</v>
      </c>
      <c r="AB12" s="11">
        <v>5</v>
      </c>
      <c r="AC12" s="11">
        <v>6.3</v>
      </c>
      <c r="AD12" s="11">
        <v>5.5</v>
      </c>
      <c r="AE12" s="13">
        <f t="shared" ref="AE12:AE16" si="1">SUM(W12:AD12)</f>
        <v>42.7</v>
      </c>
      <c r="AF12" s="27"/>
      <c r="AG12" s="2"/>
      <c r="AH12" s="71"/>
      <c r="AI12" s="82"/>
      <c r="AJ12" s="82"/>
    </row>
    <row r="13" spans="1:36" ht="13" x14ac:dyDescent="0.3">
      <c r="A13">
        <v>3</v>
      </c>
      <c r="B13" s="97" t="s">
        <v>165</v>
      </c>
      <c r="C13" s="1"/>
      <c r="D13" s="1"/>
      <c r="E13" s="1"/>
      <c r="F13" s="27"/>
      <c r="G13" s="27"/>
      <c r="H13" s="27"/>
      <c r="I13" s="27"/>
      <c r="J13" s="27"/>
      <c r="K13" s="27"/>
      <c r="L13" s="11">
        <v>7</v>
      </c>
      <c r="M13" s="11">
        <v>7</v>
      </c>
      <c r="N13" s="11">
        <v>7</v>
      </c>
      <c r="O13" s="11">
        <v>8</v>
      </c>
      <c r="P13" s="11">
        <v>6</v>
      </c>
      <c r="Q13" s="11">
        <v>7.5</v>
      </c>
      <c r="R13" s="11">
        <v>8</v>
      </c>
      <c r="S13" s="11">
        <v>5.8</v>
      </c>
      <c r="T13" s="13">
        <f t="shared" si="0"/>
        <v>56.3</v>
      </c>
      <c r="U13" s="27"/>
      <c r="V13" s="63"/>
      <c r="W13" s="11">
        <v>7.5</v>
      </c>
      <c r="X13" s="11">
        <v>6.5</v>
      </c>
      <c r="Y13" s="11">
        <v>8</v>
      </c>
      <c r="Z13" s="11">
        <v>7</v>
      </c>
      <c r="AA13" s="11">
        <v>6.3</v>
      </c>
      <c r="AB13" s="11">
        <v>6.8</v>
      </c>
      <c r="AC13" s="11">
        <v>6.5</v>
      </c>
      <c r="AD13" s="11">
        <v>6.5</v>
      </c>
      <c r="AE13" s="13">
        <f t="shared" si="1"/>
        <v>55.099999999999994</v>
      </c>
      <c r="AF13" s="27"/>
      <c r="AG13" s="2"/>
      <c r="AH13" s="71"/>
      <c r="AI13" s="82"/>
      <c r="AJ13" s="82"/>
    </row>
    <row r="14" spans="1:36" ht="13" x14ac:dyDescent="0.3">
      <c r="A14">
        <v>4</v>
      </c>
      <c r="B14" s="97" t="s">
        <v>110</v>
      </c>
      <c r="C14" s="1"/>
      <c r="D14" s="1"/>
      <c r="E14" s="1"/>
      <c r="F14" s="27"/>
      <c r="G14" s="27"/>
      <c r="H14" s="27"/>
      <c r="I14" s="27"/>
      <c r="J14" s="27"/>
      <c r="K14" s="27"/>
      <c r="L14" s="11">
        <v>6</v>
      </c>
      <c r="M14" s="11">
        <v>6.5</v>
      </c>
      <c r="N14" s="11">
        <v>5</v>
      </c>
      <c r="O14" s="11">
        <v>5.5</v>
      </c>
      <c r="P14" s="11">
        <v>7</v>
      </c>
      <c r="Q14" s="11">
        <v>6</v>
      </c>
      <c r="R14" s="11">
        <v>7</v>
      </c>
      <c r="S14" s="11">
        <v>5.8</v>
      </c>
      <c r="T14" s="13">
        <f t="shared" si="0"/>
        <v>48.8</v>
      </c>
      <c r="U14" s="27"/>
      <c r="V14" s="63"/>
      <c r="W14" s="11">
        <v>5.5</v>
      </c>
      <c r="X14" s="11">
        <v>6</v>
      </c>
      <c r="Y14" s="11">
        <v>8</v>
      </c>
      <c r="Z14" s="11">
        <v>5.5</v>
      </c>
      <c r="AA14" s="11">
        <v>6</v>
      </c>
      <c r="AB14" s="11">
        <v>5.5</v>
      </c>
      <c r="AC14" s="11">
        <v>4</v>
      </c>
      <c r="AD14" s="11">
        <v>5</v>
      </c>
      <c r="AE14" s="13">
        <f t="shared" si="1"/>
        <v>45.5</v>
      </c>
      <c r="AF14" s="27"/>
      <c r="AG14" s="2"/>
      <c r="AH14" s="71"/>
      <c r="AI14" s="82"/>
      <c r="AJ14" s="82"/>
    </row>
    <row r="15" spans="1:36" ht="13" x14ac:dyDescent="0.3">
      <c r="A15">
        <v>5</v>
      </c>
      <c r="B15" s="97" t="s">
        <v>117</v>
      </c>
      <c r="C15" s="1"/>
      <c r="D15" s="1"/>
      <c r="E15" s="1"/>
      <c r="F15" s="27"/>
      <c r="G15" s="27"/>
      <c r="H15" s="27"/>
      <c r="I15" s="27"/>
      <c r="J15" s="27"/>
      <c r="K15" s="27"/>
      <c r="L15" s="11">
        <v>4</v>
      </c>
      <c r="M15" s="11">
        <v>5</v>
      </c>
      <c r="N15" s="11">
        <v>5.5</v>
      </c>
      <c r="O15" s="11">
        <v>6</v>
      </c>
      <c r="P15" s="11">
        <v>6</v>
      </c>
      <c r="Q15" s="11">
        <v>6</v>
      </c>
      <c r="R15" s="11">
        <v>6.5</v>
      </c>
      <c r="S15" s="11">
        <v>5.8</v>
      </c>
      <c r="T15" s="13">
        <f t="shared" si="0"/>
        <v>44.8</v>
      </c>
      <c r="U15" s="27"/>
      <c r="V15" s="63"/>
      <c r="W15" s="11">
        <v>4.8</v>
      </c>
      <c r="X15" s="11">
        <v>5.5</v>
      </c>
      <c r="Y15" s="11">
        <v>6.5</v>
      </c>
      <c r="Z15" s="11">
        <v>5.8</v>
      </c>
      <c r="AA15" s="11">
        <v>5.5</v>
      </c>
      <c r="AB15" s="11">
        <v>5.5</v>
      </c>
      <c r="AC15" s="11">
        <v>6.5</v>
      </c>
      <c r="AD15" s="11">
        <v>4.5</v>
      </c>
      <c r="AE15" s="13">
        <f t="shared" si="1"/>
        <v>44.6</v>
      </c>
      <c r="AF15" s="27"/>
      <c r="AG15" s="2"/>
      <c r="AH15" s="71"/>
      <c r="AI15" s="82"/>
      <c r="AJ15" s="82"/>
    </row>
    <row r="16" spans="1:36" ht="13" x14ac:dyDescent="0.3">
      <c r="A16">
        <v>6</v>
      </c>
      <c r="B16" s="97" t="s">
        <v>108</v>
      </c>
      <c r="C16" s="1"/>
      <c r="D16" s="1"/>
      <c r="E16" s="1"/>
      <c r="F16" s="27"/>
      <c r="G16" s="27"/>
      <c r="H16" s="27"/>
      <c r="I16" s="27"/>
      <c r="J16" s="27"/>
      <c r="K16" s="27"/>
      <c r="L16" s="11">
        <v>3</v>
      </c>
      <c r="M16" s="11">
        <v>4</v>
      </c>
      <c r="N16" s="11">
        <v>4.5</v>
      </c>
      <c r="O16" s="11">
        <v>5</v>
      </c>
      <c r="P16" s="11">
        <v>6.5</v>
      </c>
      <c r="Q16" s="11">
        <v>6.5</v>
      </c>
      <c r="R16" s="11">
        <v>6.5</v>
      </c>
      <c r="S16" s="11">
        <v>5</v>
      </c>
      <c r="T16" s="13">
        <f t="shared" si="0"/>
        <v>41</v>
      </c>
      <c r="U16" s="27"/>
      <c r="V16" s="63"/>
      <c r="W16" s="11">
        <v>4</v>
      </c>
      <c r="X16" s="11">
        <v>4.5</v>
      </c>
      <c r="Y16" s="11">
        <v>5</v>
      </c>
      <c r="Z16" s="11">
        <v>4.8</v>
      </c>
      <c r="AA16" s="11">
        <v>5.5</v>
      </c>
      <c r="AB16" s="11">
        <v>4.5</v>
      </c>
      <c r="AC16" s="11">
        <v>6</v>
      </c>
      <c r="AD16" s="11">
        <v>4</v>
      </c>
      <c r="AE16" s="13">
        <f t="shared" si="1"/>
        <v>38.299999999999997</v>
      </c>
      <c r="AF16" s="27"/>
      <c r="AG16" s="2"/>
      <c r="AH16" s="71"/>
      <c r="AI16" s="82"/>
      <c r="AJ16" s="82"/>
    </row>
    <row r="17" spans="1:36" ht="13" x14ac:dyDescent="0.3">
      <c r="A17" s="26" t="s">
        <v>33</v>
      </c>
      <c r="B17" s="97"/>
      <c r="C17" t="s">
        <v>109</v>
      </c>
      <c r="D17" t="s">
        <v>147</v>
      </c>
      <c r="E17" t="s">
        <v>111</v>
      </c>
      <c r="F17" s="11">
        <v>7.5</v>
      </c>
      <c r="G17" s="11">
        <v>7.5</v>
      </c>
      <c r="H17" s="11">
        <v>8.5</v>
      </c>
      <c r="I17" s="11">
        <v>9</v>
      </c>
      <c r="J17" s="11">
        <v>9</v>
      </c>
      <c r="K17" s="13">
        <f>(F17*0.1)+(G17*0.1)+(H17*0.3)+(I17*0.3)+(J17*0.2)</f>
        <v>8.5500000000000007</v>
      </c>
      <c r="L17" s="1"/>
      <c r="M17" s="1"/>
      <c r="N17" s="1"/>
      <c r="O17" s="1"/>
      <c r="P17" s="1"/>
      <c r="Q17" s="1" t="s">
        <v>37</v>
      </c>
      <c r="R17" s="1"/>
      <c r="S17" s="1"/>
      <c r="T17" s="13">
        <f>SUM(T11:T16)</f>
        <v>274.90000000000003</v>
      </c>
      <c r="U17" s="13">
        <f>(T17/6)/8</f>
        <v>5.7270833333333337</v>
      </c>
      <c r="V17" s="63"/>
      <c r="W17" s="1"/>
      <c r="X17" s="1"/>
      <c r="Y17" s="1"/>
      <c r="Z17" s="1"/>
      <c r="AA17" s="1"/>
      <c r="AB17" s="1" t="s">
        <v>37</v>
      </c>
      <c r="AC17" s="1"/>
      <c r="AD17" s="1"/>
      <c r="AE17" s="13">
        <f>SUM(AE11:AE16)</f>
        <v>269.3</v>
      </c>
      <c r="AF17" s="13">
        <f>(AE17/6)/8</f>
        <v>5.6104166666666666</v>
      </c>
      <c r="AG17" s="2"/>
      <c r="AH17" s="43">
        <f>(U17*0.25)+(F17*0.375)+(AF17*0.375)</f>
        <v>6.3481770833333329</v>
      </c>
      <c r="AI17" s="45">
        <f>AH17</f>
        <v>6.3481770833333329</v>
      </c>
      <c r="AJ17" s="5">
        <v>1</v>
      </c>
    </row>
    <row r="19" spans="1:36" x14ac:dyDescent="0.25">
      <c r="B19" s="29"/>
    </row>
    <row r="21" spans="1:36" x14ac:dyDescent="0.25">
      <c r="B21" s="30"/>
    </row>
  </sheetData>
  <mergeCells count="7">
    <mergeCell ref="Y5:AB5"/>
    <mergeCell ref="W8:AF8"/>
    <mergeCell ref="A1:B1"/>
    <mergeCell ref="A3:B3"/>
    <mergeCell ref="H5:K5"/>
    <mergeCell ref="F8:U8"/>
    <mergeCell ref="A2:C2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Z25"/>
  <sheetViews>
    <sheetView zoomScale="90" zoomScaleNormal="90" workbookViewId="0">
      <pane xSplit="5" topLeftCell="X1" activePane="topRight" state="frozen"/>
      <selection pane="topRight" activeCell="AE19" sqref="AE19"/>
    </sheetView>
  </sheetViews>
  <sheetFormatPr defaultColWidth="9.1796875" defaultRowHeight="12.5" x14ac:dyDescent="0.25"/>
  <cols>
    <col min="1" max="1" width="5.54296875" style="15" customWidth="1"/>
    <col min="2" max="2" width="27.453125" style="15" customWidth="1"/>
    <col min="3" max="3" width="24.453125" style="15" bestFit="1" customWidth="1"/>
    <col min="4" max="4" width="19.453125" style="15" bestFit="1" customWidth="1"/>
    <col min="5" max="5" width="32.453125" style="15" bestFit="1" customWidth="1"/>
    <col min="6" max="6" width="6.81640625" style="15" customWidth="1"/>
    <col min="7" max="7" width="6.1796875" style="15" customWidth="1"/>
    <col min="8" max="9" width="6.7265625" style="15" customWidth="1"/>
    <col min="10" max="10" width="7.54296875" style="15" customWidth="1"/>
    <col min="11" max="11" width="7.1796875" style="15" customWidth="1"/>
    <col min="12" max="12" width="3.453125" style="15" customWidth="1"/>
    <col min="13" max="13" width="6.81640625" style="15" customWidth="1"/>
    <col min="14" max="14" width="6.1796875" style="15" customWidth="1"/>
    <col min="15" max="15" width="5.7265625" style="15" customWidth="1"/>
    <col min="16" max="16" width="7.1796875" style="15" customWidth="1"/>
    <col min="17" max="17" width="6.7265625" style="15" customWidth="1"/>
    <col min="18" max="18" width="10" style="93" bestFit="1" customWidth="1"/>
    <col min="19" max="19" width="6.453125" style="15" customWidth="1"/>
    <col min="20" max="20" width="4" style="15" customWidth="1"/>
    <col min="21" max="21" width="6.54296875" style="15" customWidth="1"/>
    <col min="22" max="22" width="7.1796875" style="15" customWidth="1"/>
    <col min="23" max="23" width="7.453125" style="15" customWidth="1"/>
    <col min="24" max="24" width="5" style="15" customWidth="1"/>
    <col min="25" max="25" width="11.453125" style="15" customWidth="1"/>
    <col min="26" max="16384" width="9.1796875" style="15"/>
  </cols>
  <sheetData>
    <row r="1" spans="1:26" ht="13" customHeight="1" x14ac:dyDescent="0.3">
      <c r="A1" s="194" t="str">
        <f>CompInfo!B1</f>
        <v>Vaulting SA</v>
      </c>
      <c r="B1" s="194"/>
      <c r="F1" s="18"/>
    </row>
    <row r="2" spans="1:26" ht="13" customHeight="1" x14ac:dyDescent="0.3">
      <c r="A2" s="195" t="str">
        <f>CompInfo!B2</f>
        <v>South Australian Vaulting Championships 2019</v>
      </c>
      <c r="B2" s="195"/>
      <c r="C2" s="195"/>
      <c r="F2" s="20"/>
    </row>
    <row r="3" spans="1:26" ht="13" customHeight="1" x14ac:dyDescent="0.3">
      <c r="A3" s="196" t="str">
        <f>CompInfo!B3</f>
        <v>7th-8th September 2019</v>
      </c>
      <c r="B3" s="196"/>
    </row>
    <row r="4" spans="1:26" ht="13" x14ac:dyDescent="0.3">
      <c r="A4" s="197"/>
      <c r="B4" s="195"/>
      <c r="C4" s="195"/>
    </row>
    <row r="5" spans="1:26" ht="13" x14ac:dyDescent="0.3">
      <c r="A5" s="19" t="s">
        <v>57</v>
      </c>
      <c r="B5" s="19"/>
      <c r="C5" s="99" t="s">
        <v>0</v>
      </c>
      <c r="D5" s="127" t="s">
        <v>168</v>
      </c>
    </row>
    <row r="6" spans="1:26" s="21" customFormat="1" ht="13" x14ac:dyDescent="0.3">
      <c r="C6" s="99" t="s">
        <v>63</v>
      </c>
      <c r="D6" s="128" t="s">
        <v>167</v>
      </c>
      <c r="F6" s="201" t="s">
        <v>0</v>
      </c>
      <c r="G6" s="201"/>
      <c r="H6" s="187" t="str">
        <f>D5</f>
        <v>J.Leadbeater</v>
      </c>
      <c r="I6" s="187"/>
      <c r="J6" s="187"/>
      <c r="K6" s="187"/>
      <c r="L6"/>
      <c r="M6"/>
      <c r="N6"/>
      <c r="O6"/>
      <c r="P6"/>
      <c r="Q6"/>
      <c r="R6"/>
      <c r="S6"/>
      <c r="T6" s="1"/>
      <c r="U6" t="s">
        <v>63</v>
      </c>
      <c r="V6"/>
      <c r="W6" s="44" t="str">
        <f>D6</f>
        <v>A.Deeks</v>
      </c>
      <c r="X6" s="39"/>
      <c r="Y6" s="39"/>
      <c r="Z6" s="39"/>
    </row>
    <row r="7" spans="1:26" x14ac:dyDescent="0.25">
      <c r="F7"/>
      <c r="G7"/>
      <c r="H7"/>
      <c r="I7"/>
      <c r="J7"/>
      <c r="K7"/>
      <c r="L7"/>
      <c r="M7"/>
      <c r="N7"/>
      <c r="O7"/>
      <c r="P7"/>
      <c r="Q7"/>
      <c r="R7"/>
      <c r="S7"/>
      <c r="T7" s="1"/>
      <c r="U7"/>
      <c r="V7"/>
      <c r="W7"/>
      <c r="X7" s="38"/>
      <c r="Y7" s="38"/>
      <c r="Z7" s="38"/>
    </row>
    <row r="8" spans="1:26" x14ac:dyDescent="0.25">
      <c r="F8"/>
      <c r="G8"/>
      <c r="H8"/>
      <c r="I8"/>
      <c r="J8"/>
      <c r="K8"/>
      <c r="L8"/>
      <c r="M8"/>
      <c r="N8"/>
      <c r="O8"/>
      <c r="P8"/>
      <c r="Q8"/>
      <c r="R8"/>
      <c r="S8"/>
      <c r="T8" s="1"/>
      <c r="U8"/>
      <c r="V8"/>
      <c r="W8"/>
      <c r="X8" s="38"/>
      <c r="Y8" s="38"/>
      <c r="Z8" s="38"/>
    </row>
    <row r="9" spans="1:26" x14ac:dyDescent="0.25">
      <c r="F9"/>
      <c r="G9"/>
      <c r="H9"/>
      <c r="I9"/>
      <c r="J9"/>
      <c r="K9"/>
      <c r="L9"/>
      <c r="M9"/>
      <c r="N9"/>
      <c r="O9"/>
      <c r="P9"/>
      <c r="Q9"/>
      <c r="R9"/>
      <c r="S9"/>
      <c r="T9" s="1"/>
      <c r="U9"/>
      <c r="V9"/>
      <c r="W9"/>
      <c r="X9" s="38"/>
      <c r="Y9" s="38"/>
      <c r="Z9" s="38"/>
    </row>
    <row r="10" spans="1:26" ht="13" x14ac:dyDescent="0.3">
      <c r="A10" s="21" t="s">
        <v>5</v>
      </c>
      <c r="B10" s="21" t="s">
        <v>6</v>
      </c>
      <c r="C10" s="21" t="s">
        <v>7</v>
      </c>
      <c r="D10" s="21" t="s">
        <v>8</v>
      </c>
      <c r="E10" s="21" t="s">
        <v>9</v>
      </c>
      <c r="F10" s="35" t="s">
        <v>7</v>
      </c>
      <c r="G10" s="35"/>
      <c r="H10" s="35"/>
      <c r="I10" s="35"/>
      <c r="J10" s="35"/>
      <c r="K10" s="35" t="s">
        <v>7</v>
      </c>
      <c r="L10" s="42"/>
      <c r="M10" s="35" t="s">
        <v>71</v>
      </c>
      <c r="N10" s="35"/>
      <c r="O10" s="35"/>
      <c r="P10" s="35"/>
      <c r="Q10" s="35"/>
      <c r="R10" s="92"/>
      <c r="S10" s="35" t="s">
        <v>71</v>
      </c>
      <c r="T10" s="1"/>
      <c r="U10" s="35"/>
      <c r="V10" s="35"/>
      <c r="W10" s="35"/>
      <c r="X10" s="22"/>
      <c r="Y10" s="37" t="s">
        <v>54</v>
      </c>
      <c r="Z10" s="37" t="s">
        <v>30</v>
      </c>
    </row>
    <row r="11" spans="1:26" ht="13" x14ac:dyDescent="0.3">
      <c r="B11" s="19"/>
      <c r="F11" t="s">
        <v>64</v>
      </c>
      <c r="G11" t="s">
        <v>65</v>
      </c>
      <c r="H11" t="s">
        <v>66</v>
      </c>
      <c r="I11" t="s">
        <v>67</v>
      </c>
      <c r="J11" t="s">
        <v>68</v>
      </c>
      <c r="K11" s="35" t="s">
        <v>4</v>
      </c>
      <c r="L11" s="42"/>
      <c r="M11" t="s">
        <v>72</v>
      </c>
      <c r="N11" t="s">
        <v>73</v>
      </c>
      <c r="O11" t="s">
        <v>74</v>
      </c>
      <c r="P11" t="s">
        <v>75</v>
      </c>
      <c r="Q11" t="s">
        <v>76</v>
      </c>
      <c r="R11" t="s">
        <v>138</v>
      </c>
      <c r="S11" s="35" t="s">
        <v>4</v>
      </c>
      <c r="T11" s="8"/>
      <c r="U11" s="9" t="s">
        <v>27</v>
      </c>
      <c r="V11" s="57" t="s">
        <v>28</v>
      </c>
      <c r="W11" s="9" t="s">
        <v>29</v>
      </c>
      <c r="X11" s="17"/>
      <c r="Y11" s="19"/>
      <c r="Z11" s="19"/>
    </row>
    <row r="12" spans="1:26" s="67" customFormat="1" ht="13" x14ac:dyDescent="0.3">
      <c r="A12" s="108">
        <v>24</v>
      </c>
      <c r="B12" s="108" t="s">
        <v>121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2"/>
      <c r="U12" s="112"/>
      <c r="V12" s="112"/>
      <c r="W12" s="112"/>
      <c r="X12" s="111"/>
      <c r="Y12" s="113"/>
      <c r="Z12" s="114"/>
    </row>
    <row r="13" spans="1:26" ht="13" x14ac:dyDescent="0.3">
      <c r="A13" s="108">
        <v>22</v>
      </c>
      <c r="B13" s="108" t="s">
        <v>122</v>
      </c>
      <c r="C13" s="91" t="s">
        <v>119</v>
      </c>
      <c r="D13" s="91" t="s">
        <v>93</v>
      </c>
      <c r="E13" s="91" t="s">
        <v>94</v>
      </c>
      <c r="F13" s="11">
        <v>6.8</v>
      </c>
      <c r="G13" s="11">
        <v>6.8</v>
      </c>
      <c r="H13" s="11">
        <v>6.8</v>
      </c>
      <c r="I13" s="11">
        <v>9</v>
      </c>
      <c r="J13" s="11">
        <v>9.5</v>
      </c>
      <c r="K13" s="43">
        <f>(F13*0.1)+(G13*0.1)+(H13*0.3)+(I13*0.3)+(J13*0.2)</f>
        <v>8</v>
      </c>
      <c r="L13" s="43"/>
      <c r="M13" s="11">
        <v>6</v>
      </c>
      <c r="N13" s="11">
        <v>5.5</v>
      </c>
      <c r="O13" s="11">
        <v>5.8</v>
      </c>
      <c r="P13" s="11">
        <v>4</v>
      </c>
      <c r="Q13" s="11">
        <v>4</v>
      </c>
      <c r="R13" s="11"/>
      <c r="S13" s="43">
        <f>((M13*0.25)+(N13*0.25)+(O13*0.2)+(P13*0.2)+(Q13*0.1))-R13</f>
        <v>5.2350000000000003</v>
      </c>
      <c r="T13" s="1"/>
      <c r="U13" s="11">
        <v>7</v>
      </c>
      <c r="V13" s="58" t="s">
        <v>77</v>
      </c>
      <c r="W13" s="12">
        <f>U13</f>
        <v>7</v>
      </c>
      <c r="X13" s="17"/>
      <c r="Y13" s="56">
        <f>(K13*0.25)+(S13*0.25)+(W13*0.5)</f>
        <v>6.8087499999999999</v>
      </c>
      <c r="Z13" s="19">
        <v>5</v>
      </c>
    </row>
    <row r="14" spans="1:26" s="67" customFormat="1" ht="13" x14ac:dyDescent="0.3">
      <c r="A14" s="108">
        <v>21</v>
      </c>
      <c r="B14" s="108" t="s">
        <v>123</v>
      </c>
      <c r="C14" s="111"/>
      <c r="D14" s="111"/>
      <c r="E14" s="111"/>
      <c r="F14" s="112"/>
      <c r="G14" s="112"/>
      <c r="H14" s="112"/>
      <c r="I14" s="112"/>
      <c r="J14" s="112"/>
      <c r="K14" s="115"/>
      <c r="L14" s="116"/>
      <c r="M14" s="112"/>
      <c r="N14" s="112"/>
      <c r="O14" s="112"/>
      <c r="P14" s="112"/>
      <c r="Q14" s="112"/>
      <c r="R14" s="112"/>
      <c r="S14" s="117"/>
      <c r="T14" s="112"/>
      <c r="U14" s="112"/>
      <c r="V14" s="112"/>
      <c r="W14" s="112"/>
      <c r="X14" s="111"/>
      <c r="Y14" s="113"/>
      <c r="Z14" s="114"/>
    </row>
    <row r="15" spans="1:26" s="91" customFormat="1" ht="13" x14ac:dyDescent="0.3">
      <c r="A15" s="108">
        <v>26</v>
      </c>
      <c r="B15" s="108" t="s">
        <v>124</v>
      </c>
      <c r="C15" s="91" t="s">
        <v>119</v>
      </c>
      <c r="D15" s="91" t="s">
        <v>93</v>
      </c>
      <c r="E15" s="91" t="s">
        <v>94</v>
      </c>
      <c r="F15" s="11">
        <v>6.8</v>
      </c>
      <c r="G15" s="11">
        <v>6.8</v>
      </c>
      <c r="H15" s="11">
        <v>6.8</v>
      </c>
      <c r="I15" s="11">
        <v>9</v>
      </c>
      <c r="J15" s="11">
        <v>9.5</v>
      </c>
      <c r="K15" s="43">
        <f>(F15*0.1)+(G15*0.1)+(H15*0.3)+(I15*0.3)+(J15*0.2)</f>
        <v>8</v>
      </c>
      <c r="L15" s="43"/>
      <c r="M15" s="11">
        <v>7.5</v>
      </c>
      <c r="N15" s="11">
        <v>7</v>
      </c>
      <c r="O15" s="11">
        <v>6</v>
      </c>
      <c r="P15" s="11">
        <v>6</v>
      </c>
      <c r="Q15" s="11">
        <v>5</v>
      </c>
      <c r="R15" s="11"/>
      <c r="S15" s="43">
        <f>((M15*0.25)+(N15*0.25)+(O15*0.2)+(P15*0.2)+(Q15*0.1))-R15</f>
        <v>6.5250000000000004</v>
      </c>
      <c r="T15" s="1"/>
      <c r="U15" s="11">
        <v>7.1</v>
      </c>
      <c r="V15" s="58" t="s">
        <v>77</v>
      </c>
      <c r="W15" s="12">
        <f>U15</f>
        <v>7.1</v>
      </c>
      <c r="X15" s="17"/>
      <c r="Y15" s="56">
        <f>(K15*0.25)+(S15*0.25)+(W15*0.5)</f>
        <v>7.1812500000000004</v>
      </c>
      <c r="Z15" s="19">
        <v>4</v>
      </c>
    </row>
    <row r="16" spans="1:26" s="67" customFormat="1" ht="13" x14ac:dyDescent="0.3">
      <c r="A16" s="108">
        <v>14</v>
      </c>
      <c r="B16" s="108" t="s">
        <v>127</v>
      </c>
      <c r="C16" s="111"/>
      <c r="D16" s="111"/>
      <c r="E16" s="111"/>
      <c r="F16" s="112"/>
      <c r="G16" s="112"/>
      <c r="H16" s="112"/>
      <c r="I16" s="112"/>
      <c r="J16" s="112"/>
      <c r="K16" s="115"/>
      <c r="L16" s="116"/>
      <c r="M16" s="112"/>
      <c r="N16" s="112"/>
      <c r="O16" s="112"/>
      <c r="P16" s="112"/>
      <c r="Q16" s="112"/>
      <c r="R16" s="112"/>
      <c r="S16" s="117"/>
      <c r="T16" s="112"/>
      <c r="U16" s="112"/>
      <c r="V16" s="112"/>
      <c r="W16" s="112"/>
      <c r="X16" s="111"/>
      <c r="Y16" s="113"/>
      <c r="Z16" s="114"/>
    </row>
    <row r="17" spans="1:26" s="91" customFormat="1" ht="13" x14ac:dyDescent="0.3">
      <c r="A17" s="108">
        <v>12</v>
      </c>
      <c r="B17" s="108" t="s">
        <v>108</v>
      </c>
      <c r="C17" s="91" t="s">
        <v>109</v>
      </c>
      <c r="D17" s="110" t="s">
        <v>147</v>
      </c>
      <c r="E17" s="91" t="s">
        <v>111</v>
      </c>
      <c r="F17" s="11">
        <v>7.5</v>
      </c>
      <c r="G17" s="11">
        <v>7</v>
      </c>
      <c r="H17" s="11">
        <v>8</v>
      </c>
      <c r="I17" s="11">
        <v>9</v>
      </c>
      <c r="J17" s="11">
        <v>7.5</v>
      </c>
      <c r="K17" s="43">
        <f>(F17*0.1)+(G17*0.1)+(H17*0.3)+(I17*0.3)+(J17*0.2)</f>
        <v>8.0500000000000007</v>
      </c>
      <c r="L17" s="43"/>
      <c r="M17" s="11">
        <v>7</v>
      </c>
      <c r="N17" s="11">
        <v>7</v>
      </c>
      <c r="O17" s="11">
        <v>5</v>
      </c>
      <c r="P17" s="11">
        <v>5.5</v>
      </c>
      <c r="Q17" s="11">
        <v>5.5</v>
      </c>
      <c r="R17" s="11"/>
      <c r="S17" s="43">
        <f>((M17*0.25)+(N17*0.25)+(O17*0.2)+(P17*0.2)+(Q17*0.1))-R17</f>
        <v>6.1499999999999995</v>
      </c>
      <c r="T17" s="1"/>
      <c r="U17" s="11">
        <v>7.4</v>
      </c>
      <c r="V17" s="58" t="s">
        <v>77</v>
      </c>
      <c r="W17" s="12">
        <f>U17</f>
        <v>7.4</v>
      </c>
      <c r="X17" s="17"/>
      <c r="Y17" s="56">
        <f>(K17*0.25)+(S17*0.25)+(W17*0.5)</f>
        <v>7.25</v>
      </c>
      <c r="Z17" s="19">
        <v>3</v>
      </c>
    </row>
    <row r="18" spans="1:26" s="67" customFormat="1" ht="13" x14ac:dyDescent="0.3">
      <c r="A18" s="108">
        <v>1</v>
      </c>
      <c r="B18" s="108" t="s">
        <v>95</v>
      </c>
      <c r="C18" s="111"/>
      <c r="D18" s="111"/>
      <c r="E18" s="149" t="s">
        <v>98</v>
      </c>
      <c r="F18" s="112"/>
      <c r="G18" s="112"/>
      <c r="H18" s="112"/>
      <c r="I18" s="112"/>
      <c r="J18" s="112"/>
      <c r="K18" s="115"/>
      <c r="L18" s="116"/>
      <c r="M18" s="112"/>
      <c r="N18" s="112"/>
      <c r="O18" s="112"/>
      <c r="P18" s="112"/>
      <c r="Q18" s="112"/>
      <c r="R18" s="112"/>
      <c r="S18" s="117"/>
      <c r="T18" s="112"/>
      <c r="U18" s="112"/>
      <c r="V18" s="112"/>
      <c r="W18" s="112"/>
      <c r="X18" s="111"/>
      <c r="Y18" s="113"/>
      <c r="Z18" s="114"/>
    </row>
    <row r="19" spans="1:26" s="91" customFormat="1" ht="13" x14ac:dyDescent="0.3">
      <c r="A19" s="108">
        <v>23</v>
      </c>
      <c r="B19" s="108" t="s">
        <v>92</v>
      </c>
      <c r="C19" s="110" t="s">
        <v>145</v>
      </c>
      <c r="D19" s="110" t="s">
        <v>93</v>
      </c>
      <c r="E19" s="110" t="s">
        <v>94</v>
      </c>
      <c r="F19" s="11">
        <v>7</v>
      </c>
      <c r="G19" s="11">
        <v>7</v>
      </c>
      <c r="H19" s="11">
        <v>7</v>
      </c>
      <c r="I19" s="11">
        <v>9</v>
      </c>
      <c r="J19" s="11">
        <v>8</v>
      </c>
      <c r="K19" s="43">
        <f>(F19*0.1)+(G19*0.1)+(H19*0.3)+(I19*0.3)+(J19*0.2)</f>
        <v>7.7999999999999989</v>
      </c>
      <c r="L19" s="43"/>
      <c r="M19" s="11">
        <v>8</v>
      </c>
      <c r="N19" s="11">
        <v>7.5</v>
      </c>
      <c r="O19" s="11">
        <v>7</v>
      </c>
      <c r="P19" s="11">
        <v>6.8</v>
      </c>
      <c r="Q19" s="11">
        <v>6.8</v>
      </c>
      <c r="R19" s="11"/>
      <c r="S19" s="43">
        <f t="shared" ref="S19" si="0">((M19*0.25)+(N19*0.25)+(O19*0.2)+(P19*0.2)+(Q19*0.1))-R19</f>
        <v>7.3150000000000004</v>
      </c>
      <c r="T19" s="1"/>
      <c r="U19" s="11">
        <v>7.9</v>
      </c>
      <c r="V19" s="58" t="s">
        <v>77</v>
      </c>
      <c r="W19" s="12">
        <f>U19</f>
        <v>7.9</v>
      </c>
      <c r="X19" s="17"/>
      <c r="Y19" s="56">
        <f>(K19*0.25)+(S19*0.25)+(W19*0.5)</f>
        <v>7.7287499999999998</v>
      </c>
      <c r="Z19" s="19">
        <v>2</v>
      </c>
    </row>
    <row r="20" spans="1:26" s="67" customFormat="1" ht="13" x14ac:dyDescent="0.3">
      <c r="A20" s="108">
        <v>29</v>
      </c>
      <c r="B20" s="108" t="s">
        <v>126</v>
      </c>
      <c r="C20" s="111"/>
      <c r="D20" s="111"/>
      <c r="E20" s="111"/>
      <c r="F20" s="112"/>
      <c r="G20" s="112"/>
      <c r="H20" s="112"/>
      <c r="I20" s="112"/>
      <c r="J20" s="112"/>
      <c r="K20" s="115"/>
      <c r="L20" s="116"/>
      <c r="M20" s="112"/>
      <c r="N20" s="112"/>
      <c r="O20" s="112"/>
      <c r="P20" s="112"/>
      <c r="Q20" s="112"/>
      <c r="R20" s="112"/>
      <c r="S20" s="117"/>
      <c r="T20" s="112"/>
      <c r="U20" s="112"/>
      <c r="V20" s="112"/>
      <c r="W20" s="112"/>
      <c r="X20" s="111"/>
      <c r="Y20" s="113"/>
      <c r="Z20" s="114"/>
    </row>
    <row r="21" spans="1:26" s="91" customFormat="1" ht="13" x14ac:dyDescent="0.3">
      <c r="A21" s="108">
        <v>30</v>
      </c>
      <c r="B21" s="108" t="s">
        <v>125</v>
      </c>
      <c r="C21" s="110" t="s">
        <v>109</v>
      </c>
      <c r="D21" s="110" t="s">
        <v>147</v>
      </c>
      <c r="E21" s="91" t="s">
        <v>99</v>
      </c>
      <c r="F21" s="11">
        <v>7.5</v>
      </c>
      <c r="G21" s="11">
        <v>7</v>
      </c>
      <c r="H21" s="11">
        <v>8</v>
      </c>
      <c r="I21" s="11">
        <v>9</v>
      </c>
      <c r="J21" s="11">
        <v>7.5</v>
      </c>
      <c r="K21" s="43">
        <f>(F21*0.1)+(G21*0.1)+(H21*0.3)+(I21*0.3)+(J21*0.2)</f>
        <v>8.0500000000000007</v>
      </c>
      <c r="L21" s="43"/>
      <c r="M21" s="11">
        <v>8</v>
      </c>
      <c r="N21" s="11">
        <v>7</v>
      </c>
      <c r="O21" s="11">
        <v>8</v>
      </c>
      <c r="P21" s="11">
        <v>6</v>
      </c>
      <c r="Q21" s="11">
        <v>6.5</v>
      </c>
      <c r="R21" s="11"/>
      <c r="S21" s="43">
        <f>((M21*0.25)+(N21*0.25)+(O21*0.2)+(P21*0.2)+(Q21*0.1))-R21</f>
        <v>7.2</v>
      </c>
      <c r="T21" s="1"/>
      <c r="U21" s="11">
        <v>8.4</v>
      </c>
      <c r="V21" s="58" t="s">
        <v>77</v>
      </c>
      <c r="W21" s="12">
        <f>U21</f>
        <v>8.4</v>
      </c>
      <c r="X21" s="17"/>
      <c r="Y21" s="56">
        <f>(K21*0.25)+(S21*0.25)+(W21*0.5)</f>
        <v>8.0124999999999993</v>
      </c>
      <c r="Z21" s="19">
        <v>1</v>
      </c>
    </row>
    <row r="22" spans="1:26" x14ac:dyDescent="0.25">
      <c r="A22" s="67"/>
      <c r="B22" s="67"/>
      <c r="S22" s="43"/>
    </row>
    <row r="23" spans="1:26" ht="13" x14ac:dyDescent="0.3">
      <c r="A23" s="67"/>
      <c r="B23" s="109" t="s">
        <v>156</v>
      </c>
      <c r="S23" s="43"/>
    </row>
    <row r="24" spans="1:26" s="154" customFormat="1" ht="13" x14ac:dyDescent="0.3">
      <c r="A24" s="148">
        <v>24</v>
      </c>
      <c r="B24" s="148" t="s">
        <v>129</v>
      </c>
      <c r="C24" s="149"/>
      <c r="D24" s="149"/>
      <c r="E24" s="149"/>
      <c r="F24" s="150"/>
      <c r="G24" s="150"/>
      <c r="H24" s="150"/>
      <c r="I24" s="150"/>
      <c r="J24" s="150"/>
      <c r="K24" s="151"/>
      <c r="L24" s="152"/>
      <c r="M24" s="150"/>
      <c r="N24" s="150"/>
      <c r="O24" s="150"/>
      <c r="P24" s="150"/>
      <c r="Q24" s="150"/>
      <c r="R24" s="150"/>
      <c r="S24" s="153"/>
      <c r="T24" s="150"/>
      <c r="U24" s="150"/>
      <c r="V24" s="150"/>
      <c r="W24" s="150"/>
      <c r="X24" s="149"/>
      <c r="Y24" s="113"/>
      <c r="Z24" s="114"/>
    </row>
    <row r="25" spans="1:26" s="110" customFormat="1" ht="13" x14ac:dyDescent="0.3">
      <c r="A25" s="148">
        <v>20</v>
      </c>
      <c r="B25" s="148" t="s">
        <v>149</v>
      </c>
      <c r="C25" s="110" t="s">
        <v>145</v>
      </c>
      <c r="D25" s="110" t="s">
        <v>93</v>
      </c>
      <c r="E25" s="110" t="s">
        <v>94</v>
      </c>
      <c r="F25" s="139">
        <v>7</v>
      </c>
      <c r="G25" s="139">
        <v>6.5</v>
      </c>
      <c r="H25" s="139">
        <v>6.5</v>
      </c>
      <c r="I25" s="139">
        <v>9</v>
      </c>
      <c r="J25" s="139">
        <v>8</v>
      </c>
      <c r="K25" s="77">
        <f>(F25*0.1)+(G25*0.1)+(H25*0.3)+(I25*0.3)+(J25*0.2)</f>
        <v>7.6</v>
      </c>
      <c r="L25" s="77"/>
      <c r="M25" s="139">
        <v>6.5</v>
      </c>
      <c r="N25" s="139">
        <v>5.5</v>
      </c>
      <c r="O25" s="139">
        <v>5.8</v>
      </c>
      <c r="P25" s="139">
        <v>4</v>
      </c>
      <c r="Q25" s="139">
        <v>4.5</v>
      </c>
      <c r="R25" s="139"/>
      <c r="S25" s="77">
        <f>((M25*0.25)+(N25*0.25)+(O25*0.2)+(P25*0.2)+(Q25*0.1))-R25</f>
        <v>5.41</v>
      </c>
      <c r="T25" s="142"/>
      <c r="U25" s="139">
        <v>7.3</v>
      </c>
      <c r="V25" s="155" t="s">
        <v>77</v>
      </c>
      <c r="W25" s="156">
        <f>U25</f>
        <v>7.3</v>
      </c>
      <c r="X25" s="157"/>
      <c r="Y25" s="56">
        <f>(K25*0.25)+(S25*0.25)+(W25*0.5)</f>
        <v>6.9024999999999999</v>
      </c>
      <c r="Z25" s="19"/>
    </row>
  </sheetData>
  <mergeCells count="6">
    <mergeCell ref="A1:B1"/>
    <mergeCell ref="A3:B3"/>
    <mergeCell ref="H6:K6"/>
    <mergeCell ref="A2:C2"/>
    <mergeCell ref="A4:C4"/>
    <mergeCell ref="F6:G6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AV24"/>
  <sheetViews>
    <sheetView zoomScale="90" zoomScaleNormal="90" workbookViewId="0">
      <pane xSplit="5" topLeftCell="V1" activePane="topRight" state="frozen"/>
      <selection pane="topRight" activeCell="AI25" sqref="AI25"/>
    </sheetView>
  </sheetViews>
  <sheetFormatPr defaultRowHeight="12.5" x14ac:dyDescent="0.25"/>
  <cols>
    <col min="1" max="1" width="5.54296875" customWidth="1"/>
    <col min="2" max="2" width="22.81640625" customWidth="1"/>
    <col min="3" max="3" width="19.54296875" customWidth="1"/>
    <col min="4" max="4" width="19.453125" bestFit="1" customWidth="1"/>
    <col min="5" max="5" width="32.453125" bestFit="1" customWidth="1"/>
    <col min="6" max="6" width="5.7265625" customWidth="1"/>
    <col min="7" max="7" width="6" customWidth="1"/>
    <col min="8" max="8" width="6.1796875" customWidth="1"/>
    <col min="9" max="9" width="6.81640625" customWidth="1"/>
    <col min="10" max="10" width="6.453125" customWidth="1"/>
    <col min="11" max="11" width="6.54296875" customWidth="1"/>
    <col min="12" max="12" width="3.1796875" customWidth="1"/>
    <col min="13" max="14" width="5.7265625" customWidth="1"/>
    <col min="15" max="15" width="6.1796875" customWidth="1"/>
    <col min="16" max="16" width="5.7265625" customWidth="1"/>
    <col min="17" max="17" width="10" bestFit="1" customWidth="1"/>
    <col min="18" max="18" width="6.81640625" customWidth="1"/>
    <col min="19" max="19" width="3.81640625" customWidth="1"/>
    <col min="20" max="20" width="10.453125" customWidth="1"/>
    <col min="21" max="21" width="6.7265625" customWidth="1"/>
    <col min="22" max="22" width="4.7265625" customWidth="1"/>
    <col min="23" max="23" width="7.81640625" customWidth="1"/>
    <col min="24" max="24" width="6.81640625" customWidth="1"/>
    <col min="25" max="25" width="7.54296875" customWidth="1"/>
    <col min="26" max="26" width="7.54296875" style="120" customWidth="1"/>
    <col min="27" max="29" width="5.7265625" customWidth="1"/>
    <col min="30" max="30" width="6.7265625" customWidth="1"/>
    <col min="31" max="31" width="3.1796875" customWidth="1"/>
    <col min="32" max="43" width="5.7265625" customWidth="1"/>
    <col min="44" max="44" width="3.1796875" customWidth="1"/>
    <col min="45" max="49" width="8.26953125" customWidth="1"/>
    <col min="50" max="51" width="5.7265625" customWidth="1"/>
    <col min="52" max="52" width="3.1796875" customWidth="1"/>
    <col min="53" max="56" width="5.7265625" customWidth="1"/>
    <col min="57" max="57" width="6.81640625" customWidth="1"/>
    <col min="58" max="58" width="6.7265625" customWidth="1"/>
    <col min="59" max="59" width="3.1796875" customWidth="1"/>
    <col min="60" max="65" width="5.7265625" customWidth="1"/>
    <col min="66" max="66" width="6.7265625" customWidth="1"/>
    <col min="67" max="67" width="3.1796875" customWidth="1"/>
    <col min="68" max="79" width="5.7265625" customWidth="1"/>
    <col min="80" max="80" width="3.1796875" customWidth="1"/>
    <col min="81" max="85" width="8.26953125" customWidth="1"/>
    <col min="86" max="87" width="5.7265625" customWidth="1"/>
    <col min="88" max="88" width="3.1796875" customWidth="1"/>
    <col min="89" max="92" width="5.7265625" customWidth="1"/>
    <col min="93" max="93" width="6.81640625" customWidth="1"/>
    <col min="94" max="94" width="6.7265625" customWidth="1"/>
    <col min="95" max="95" width="3.1796875" customWidth="1"/>
    <col min="96" max="101" width="5.7265625" customWidth="1"/>
    <col min="102" max="102" width="6.7265625" customWidth="1"/>
    <col min="103" max="103" width="3.1796875" customWidth="1"/>
    <col min="109" max="109" width="11.54296875" customWidth="1"/>
    <col min="110" max="110" width="3.1796875" customWidth="1"/>
    <col min="116" max="116" width="11.54296875" customWidth="1"/>
    <col min="117" max="117" width="3.7265625" customWidth="1"/>
    <col min="123" max="123" width="11.54296875" customWidth="1"/>
    <col min="124" max="124" width="3.7265625" customWidth="1"/>
    <col min="130" max="130" width="11.54296875" customWidth="1"/>
  </cols>
  <sheetData>
    <row r="1" spans="1:48" ht="13" x14ac:dyDescent="0.3">
      <c r="A1" s="183" t="str">
        <f>CompInfo!B1</f>
        <v>Vaulting SA</v>
      </c>
      <c r="B1" s="186"/>
    </row>
    <row r="2" spans="1:48" ht="13" x14ac:dyDescent="0.3">
      <c r="A2" s="188" t="str">
        <f>CompInfo!B2</f>
        <v>South Australian Vaulting Championships 2019</v>
      </c>
      <c r="B2" s="188"/>
      <c r="C2" s="188"/>
    </row>
    <row r="3" spans="1:48" ht="13" x14ac:dyDescent="0.3">
      <c r="A3" s="185" t="str">
        <f>CompInfo!B3</f>
        <v>7th-8th September 2019</v>
      </c>
      <c r="B3" s="185"/>
    </row>
    <row r="4" spans="1:48" ht="13" x14ac:dyDescent="0.3">
      <c r="A4" s="5"/>
      <c r="B4" s="5"/>
    </row>
    <row r="5" spans="1:48" ht="13" x14ac:dyDescent="0.3">
      <c r="A5" s="186" t="s">
        <v>157</v>
      </c>
      <c r="B5" s="186"/>
      <c r="C5" s="32" t="s">
        <v>0</v>
      </c>
      <c r="D5" s="147" t="s">
        <v>167</v>
      </c>
      <c r="F5" s="50" t="s">
        <v>0</v>
      </c>
      <c r="G5" s="50"/>
      <c r="H5" s="192" t="str">
        <f>D5</f>
        <v>A.Deeks</v>
      </c>
      <c r="I5" s="192"/>
      <c r="J5" s="192"/>
      <c r="K5" s="192"/>
      <c r="L5" s="50"/>
      <c r="M5" s="50"/>
      <c r="N5" s="50"/>
      <c r="O5" s="50"/>
      <c r="P5" s="50"/>
      <c r="Q5" s="50"/>
      <c r="R5" s="50"/>
      <c r="S5" s="1"/>
      <c r="T5" t="s">
        <v>63</v>
      </c>
      <c r="U5" s="130" t="str">
        <f>D6</f>
        <v>J.Leadbeater</v>
      </c>
      <c r="AA5" s="4"/>
      <c r="AH5" s="4"/>
      <c r="AO5" s="4"/>
      <c r="AV5" s="4"/>
    </row>
    <row r="6" spans="1:48" s="129" customFormat="1" ht="13" x14ac:dyDescent="0.3">
      <c r="C6" s="32" t="s">
        <v>63</v>
      </c>
      <c r="D6" s="41" t="s">
        <v>168</v>
      </c>
      <c r="E6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1"/>
      <c r="T6"/>
      <c r="U6"/>
      <c r="V6"/>
      <c r="W6"/>
      <c r="X6"/>
      <c r="Y6"/>
      <c r="Z6" s="120"/>
      <c r="AA6" s="6"/>
      <c r="AB6"/>
      <c r="AC6"/>
      <c r="AD6"/>
      <c r="AE6"/>
      <c r="AF6"/>
      <c r="AG6"/>
      <c r="AH6" s="6"/>
      <c r="AI6"/>
      <c r="AJ6"/>
      <c r="AK6"/>
      <c r="AL6"/>
      <c r="AM6"/>
      <c r="AN6"/>
      <c r="AO6" s="6"/>
      <c r="AP6"/>
      <c r="AQ6"/>
      <c r="AR6"/>
      <c r="AS6"/>
      <c r="AT6"/>
      <c r="AU6"/>
      <c r="AV6" s="6"/>
    </row>
    <row r="7" spans="1:48" x14ac:dyDescent="0.25"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1"/>
      <c r="W7" s="129"/>
      <c r="X7" s="129"/>
      <c r="Y7" s="129"/>
      <c r="Z7" s="121"/>
      <c r="AA7" s="129"/>
      <c r="AD7" s="129"/>
      <c r="AE7" s="129"/>
      <c r="AF7" s="129"/>
      <c r="AG7" s="129"/>
      <c r="AK7" s="129"/>
      <c r="AL7" s="129"/>
      <c r="AM7" s="129"/>
      <c r="AN7" s="129"/>
      <c r="AR7" s="129"/>
      <c r="AS7" s="129"/>
      <c r="AT7" s="129"/>
      <c r="AU7" s="129"/>
    </row>
    <row r="8" spans="1:48" x14ac:dyDescent="0.25"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1"/>
      <c r="V8" s="2"/>
      <c r="W8" t="s">
        <v>42</v>
      </c>
      <c r="X8" s="129"/>
      <c r="Y8" s="129"/>
      <c r="Z8" s="121"/>
      <c r="AA8" s="129"/>
      <c r="AD8" s="129"/>
      <c r="AE8" s="129"/>
      <c r="AF8" s="129"/>
      <c r="AG8" s="129"/>
      <c r="AK8" s="129"/>
      <c r="AL8" s="129"/>
      <c r="AM8" s="129"/>
      <c r="AN8" s="129"/>
      <c r="AR8" s="129"/>
      <c r="AS8" s="129"/>
      <c r="AT8" s="129"/>
      <c r="AU8" s="129"/>
    </row>
    <row r="9" spans="1:48" x14ac:dyDescent="0.25">
      <c r="F9" s="193" t="s">
        <v>2</v>
      </c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"/>
      <c r="T9" s="189" t="s">
        <v>2</v>
      </c>
      <c r="U9" s="189"/>
      <c r="V9" s="2"/>
      <c r="AC9" s="129"/>
      <c r="AD9" s="129"/>
      <c r="AE9" s="129"/>
      <c r="AF9" s="129"/>
      <c r="AG9" s="129"/>
      <c r="AJ9" s="129"/>
      <c r="AK9" s="129"/>
      <c r="AL9" s="129"/>
      <c r="AM9" s="129"/>
      <c r="AN9" s="129"/>
      <c r="AQ9" s="129"/>
      <c r="AR9" s="129"/>
      <c r="AS9" s="129"/>
      <c r="AT9" s="129"/>
      <c r="AU9" s="129"/>
    </row>
    <row r="10" spans="1:48" ht="13" x14ac:dyDescent="0.3">
      <c r="A10" s="129" t="s">
        <v>5</v>
      </c>
      <c r="B10" s="129" t="s">
        <v>6</v>
      </c>
      <c r="C10" s="129" t="s">
        <v>7</v>
      </c>
      <c r="D10" s="129" t="s">
        <v>8</v>
      </c>
      <c r="E10" s="129" t="s">
        <v>9</v>
      </c>
      <c r="F10" s="129" t="s">
        <v>7</v>
      </c>
      <c r="G10" s="129"/>
      <c r="H10" s="129"/>
      <c r="I10" s="129"/>
      <c r="J10" s="129"/>
      <c r="K10" s="129" t="s">
        <v>7</v>
      </c>
      <c r="L10" s="132"/>
      <c r="M10" s="129" t="s">
        <v>71</v>
      </c>
      <c r="N10" s="129"/>
      <c r="O10" s="129"/>
      <c r="P10" s="129"/>
      <c r="Q10" s="129"/>
      <c r="R10" s="129" t="s">
        <v>71</v>
      </c>
      <c r="S10" s="8"/>
      <c r="T10" s="9" t="s">
        <v>27</v>
      </c>
      <c r="U10" s="9" t="s">
        <v>29</v>
      </c>
      <c r="V10" s="10"/>
      <c r="W10" s="129" t="s">
        <v>44</v>
      </c>
      <c r="X10" s="131" t="s">
        <v>4</v>
      </c>
      <c r="Y10" s="122" t="s">
        <v>30</v>
      </c>
      <c r="Z10" s="129"/>
      <c r="AA10" s="129"/>
      <c r="AB10" s="129"/>
      <c r="AC10" s="129"/>
      <c r="AD10" s="129"/>
      <c r="AE10" s="129"/>
    </row>
    <row r="11" spans="1:48" ht="13" x14ac:dyDescent="0.3">
      <c r="B11" s="5" t="s">
        <v>104</v>
      </c>
      <c r="F11" t="s">
        <v>64</v>
      </c>
      <c r="G11" t="s">
        <v>65</v>
      </c>
      <c r="H11" t="s">
        <v>66</v>
      </c>
      <c r="I11" t="s">
        <v>67</v>
      </c>
      <c r="J11" t="s">
        <v>68</v>
      </c>
      <c r="K11" s="129" t="s">
        <v>4</v>
      </c>
      <c r="L11" s="50"/>
      <c r="M11" t="s">
        <v>72</v>
      </c>
      <c r="N11" t="s">
        <v>73</v>
      </c>
      <c r="O11" t="s">
        <v>74</v>
      </c>
      <c r="P11" t="s">
        <v>75</v>
      </c>
      <c r="Q11" t="s">
        <v>138</v>
      </c>
      <c r="R11" s="129" t="s">
        <v>4</v>
      </c>
      <c r="S11" s="1"/>
      <c r="V11" s="2"/>
      <c r="X11" s="5"/>
      <c r="Y11" s="106"/>
      <c r="Z11"/>
    </row>
    <row r="12" spans="1:48" ht="13" x14ac:dyDescent="0.3">
      <c r="A12" s="97">
        <v>27</v>
      </c>
      <c r="B12" s="97" t="s">
        <v>130</v>
      </c>
      <c r="C12" s="97" t="s">
        <v>101</v>
      </c>
      <c r="D12" s="97" t="s">
        <v>102</v>
      </c>
      <c r="E12" s="97" t="s">
        <v>99</v>
      </c>
      <c r="F12" s="11">
        <v>5.8</v>
      </c>
      <c r="G12" s="11">
        <v>5.5</v>
      </c>
      <c r="H12" s="11">
        <v>7</v>
      </c>
      <c r="I12" s="11">
        <v>6.8</v>
      </c>
      <c r="J12" s="11">
        <v>8.3000000000000007</v>
      </c>
      <c r="K12" s="43">
        <f>(F12*0.1)+(G12*0.1)+(H12*0.3)+(I12*0.3)+(J12*0.2)</f>
        <v>6.93</v>
      </c>
      <c r="L12" s="50"/>
      <c r="M12" s="11">
        <v>7</v>
      </c>
      <c r="N12" s="11">
        <v>6</v>
      </c>
      <c r="O12" s="11">
        <v>5.5</v>
      </c>
      <c r="P12" s="11">
        <v>5</v>
      </c>
      <c r="Q12" s="11"/>
      <c r="R12" s="43">
        <f>((M12*0.3)+(N12*0.25)+(O12*0.35)+(P12*0.1))-Q12</f>
        <v>6.0250000000000004</v>
      </c>
      <c r="S12" s="1"/>
      <c r="T12" s="125">
        <v>6.9</v>
      </c>
      <c r="U12" s="13">
        <f>T12</f>
        <v>6.9</v>
      </c>
      <c r="V12" s="2"/>
      <c r="W12" s="13">
        <f>(K12*0.25)+(R12*0.25)+(U12*0.5)</f>
        <v>6.6887500000000006</v>
      </c>
      <c r="X12" s="45">
        <f>W12</f>
        <v>6.6887500000000006</v>
      </c>
      <c r="Y12" s="106">
        <v>4</v>
      </c>
      <c r="Z12" s="13"/>
      <c r="AC12" s="13"/>
      <c r="AD12" s="13"/>
    </row>
    <row r="13" spans="1:48" ht="13" x14ac:dyDescent="0.3">
      <c r="A13" s="97">
        <v>8</v>
      </c>
      <c r="B13" s="97" t="s">
        <v>132</v>
      </c>
      <c r="C13" s="97" t="s">
        <v>101</v>
      </c>
      <c r="D13" s="97" t="s">
        <v>102</v>
      </c>
      <c r="E13" s="97" t="s">
        <v>98</v>
      </c>
      <c r="F13" s="11">
        <v>5.8</v>
      </c>
      <c r="G13" s="11">
        <v>5.5</v>
      </c>
      <c r="H13" s="11">
        <v>7</v>
      </c>
      <c r="I13" s="11">
        <v>6.8</v>
      </c>
      <c r="J13" s="11">
        <v>8.3000000000000007</v>
      </c>
      <c r="K13" s="43">
        <f>(F13*0.1)+(G13*0.1)+(H13*0.3)+(I13*0.3)+(J13*0.2)</f>
        <v>6.93</v>
      </c>
      <c r="L13" s="50"/>
      <c r="M13" s="11">
        <v>6</v>
      </c>
      <c r="N13" s="11">
        <v>6</v>
      </c>
      <c r="O13" s="11">
        <v>4.5</v>
      </c>
      <c r="P13" s="11">
        <v>5.8</v>
      </c>
      <c r="Q13" s="11"/>
      <c r="R13" s="43">
        <f>((M13*0.3)+(N13*0.25)+(O13*0.35)+(P13*0.1))-Q13</f>
        <v>5.4550000000000001</v>
      </c>
      <c r="S13" s="1"/>
      <c r="T13" s="125">
        <v>8</v>
      </c>
      <c r="U13" s="13">
        <f>T13</f>
        <v>8</v>
      </c>
      <c r="V13" s="2"/>
      <c r="W13" s="13">
        <f>(K13*0.25)+(R13*0.25)+(U13*0.5)</f>
        <v>7.0962499999999995</v>
      </c>
      <c r="X13" s="45">
        <f>W13</f>
        <v>7.0962499999999995</v>
      </c>
      <c r="Y13" s="106">
        <v>3</v>
      </c>
      <c r="Z13" s="13"/>
      <c r="AC13" s="13"/>
      <c r="AD13" s="13"/>
    </row>
    <row r="14" spans="1:48" s="145" customFormat="1" ht="13" x14ac:dyDescent="0.3">
      <c r="A14" s="138">
        <v>30</v>
      </c>
      <c r="B14" s="138" t="s">
        <v>125</v>
      </c>
      <c r="C14" s="138" t="s">
        <v>109</v>
      </c>
      <c r="D14" s="138" t="s">
        <v>147</v>
      </c>
      <c r="E14" s="138" t="s">
        <v>99</v>
      </c>
      <c r="F14" s="139">
        <v>6.8</v>
      </c>
      <c r="G14" s="139">
        <v>7</v>
      </c>
      <c r="H14" s="139">
        <v>7</v>
      </c>
      <c r="I14" s="139">
        <v>7.5</v>
      </c>
      <c r="J14" s="139">
        <v>8.8000000000000007</v>
      </c>
      <c r="K14" s="77">
        <f>(F14*0.1)+(G14*0.1)+(H14*0.3)+(I14*0.3)+(J14*0.2)</f>
        <v>7.49</v>
      </c>
      <c r="L14" s="75"/>
      <c r="M14" s="139">
        <v>7</v>
      </c>
      <c r="N14" s="139">
        <v>7</v>
      </c>
      <c r="O14" s="139">
        <v>7</v>
      </c>
      <c r="P14" s="139">
        <v>6.5</v>
      </c>
      <c r="Q14" s="139"/>
      <c r="R14" s="77">
        <f>((M14*0.3)+(N14*0.25)+(O14*0.35)+(P14*0.1))-Q14</f>
        <v>6.95</v>
      </c>
      <c r="S14" s="142"/>
      <c r="T14" s="143">
        <v>8.5</v>
      </c>
      <c r="U14" s="141">
        <f>T14</f>
        <v>8.5</v>
      </c>
      <c r="V14" s="144"/>
      <c r="W14" s="141">
        <f>(K14*0.25)+(R14*0.25)+(U14*0.5)</f>
        <v>7.86</v>
      </c>
      <c r="X14" s="45">
        <f>W14</f>
        <v>7.86</v>
      </c>
      <c r="Y14" s="106">
        <v>2</v>
      </c>
      <c r="Z14" s="141"/>
      <c r="AC14" s="141"/>
      <c r="AD14" s="141"/>
    </row>
    <row r="15" spans="1:48" ht="13" x14ac:dyDescent="0.3">
      <c r="A15" s="97">
        <v>29</v>
      </c>
      <c r="B15" s="97" t="s">
        <v>126</v>
      </c>
      <c r="C15" s="97" t="s">
        <v>109</v>
      </c>
      <c r="D15" s="97" t="s">
        <v>147</v>
      </c>
      <c r="E15" s="97" t="s">
        <v>99</v>
      </c>
      <c r="F15" s="11">
        <v>6.8</v>
      </c>
      <c r="G15" s="11">
        <v>7</v>
      </c>
      <c r="H15" s="11">
        <v>7</v>
      </c>
      <c r="I15" s="11">
        <v>7.5</v>
      </c>
      <c r="J15" s="11">
        <v>8.8000000000000007</v>
      </c>
      <c r="K15" s="43">
        <f>(F15*0.1)+(G15*0.1)+(H15*0.3)+(I15*0.3)+(J15*0.2)</f>
        <v>7.49</v>
      </c>
      <c r="L15" s="50"/>
      <c r="M15" s="11">
        <v>7</v>
      </c>
      <c r="N15" s="11">
        <v>8</v>
      </c>
      <c r="O15" s="11">
        <v>7</v>
      </c>
      <c r="P15" s="11">
        <v>5.5</v>
      </c>
      <c r="Q15" s="11"/>
      <c r="R15" s="43">
        <f>((M15*0.3)+(N15*0.25)+(O15*0.35)+(P15*0.1))-Q15</f>
        <v>7.0999999999999988</v>
      </c>
      <c r="S15" s="1"/>
      <c r="T15" s="125">
        <v>8.6</v>
      </c>
      <c r="U15" s="13">
        <f>T15</f>
        <v>8.6</v>
      </c>
      <c r="V15" s="2"/>
      <c r="W15" s="13">
        <f>(K15*0.25)+(R15*0.25)+(U15*0.5)</f>
        <v>7.9474999999999998</v>
      </c>
      <c r="X15" s="45">
        <f>W15</f>
        <v>7.9474999999999998</v>
      </c>
      <c r="Y15" s="106">
        <v>1</v>
      </c>
      <c r="Z15" s="13"/>
      <c r="AC15" s="13"/>
      <c r="AD15" s="13"/>
    </row>
    <row r="16" spans="1:48" ht="13" x14ac:dyDescent="0.3">
      <c r="A16" s="98"/>
      <c r="B16" s="98"/>
      <c r="C16" s="98"/>
      <c r="D16" s="98"/>
      <c r="E16" s="98"/>
      <c r="R16" s="43"/>
      <c r="X16" s="45"/>
      <c r="Y16" s="120"/>
      <c r="Z16"/>
    </row>
    <row r="17" spans="1:30" ht="13" x14ac:dyDescent="0.3">
      <c r="B17" s="5" t="s">
        <v>105</v>
      </c>
      <c r="R17" s="43"/>
      <c r="X17" s="45"/>
      <c r="Y17" s="120"/>
      <c r="Z17"/>
    </row>
    <row r="18" spans="1:30" ht="13" x14ac:dyDescent="0.3">
      <c r="A18" s="97">
        <v>5</v>
      </c>
      <c r="B18" s="97" t="s">
        <v>120</v>
      </c>
      <c r="C18" s="97" t="s">
        <v>114</v>
      </c>
      <c r="D18" s="97" t="s">
        <v>102</v>
      </c>
      <c r="E18" s="97" t="s">
        <v>98</v>
      </c>
      <c r="F18" s="11">
        <v>5.5</v>
      </c>
      <c r="G18" s="11">
        <v>5.3</v>
      </c>
      <c r="H18" s="11">
        <v>6.5</v>
      </c>
      <c r="I18" s="11">
        <v>6.3</v>
      </c>
      <c r="J18" s="11">
        <v>8.5</v>
      </c>
      <c r="K18" s="43">
        <f>(F18*0.1)+(G18*0.1)+(H18*0.3)+(I18*0.3)+(J18*0.2)</f>
        <v>6.62</v>
      </c>
      <c r="L18" s="50"/>
      <c r="M18" s="11">
        <v>5</v>
      </c>
      <c r="N18" s="11">
        <v>4.5</v>
      </c>
      <c r="O18" s="11">
        <v>3.8</v>
      </c>
      <c r="P18" s="11">
        <v>3.9</v>
      </c>
      <c r="Q18" s="11"/>
      <c r="R18" s="43">
        <f>((M18*0.3)+(N18*0.25)+(O18*0.35)+(P18*0.1))-Q18</f>
        <v>4.3449999999999998</v>
      </c>
      <c r="S18" s="1"/>
      <c r="T18" s="125">
        <v>6</v>
      </c>
      <c r="U18" s="13">
        <f>T18</f>
        <v>6</v>
      </c>
      <c r="V18" s="2"/>
      <c r="W18" s="13">
        <f>(K18*0.25)+(R18*0.25)+(U18*0.5)</f>
        <v>5.74125</v>
      </c>
      <c r="X18" s="45">
        <f>W18</f>
        <v>5.74125</v>
      </c>
      <c r="Y18" s="106">
        <v>7</v>
      </c>
      <c r="Z18" s="13"/>
      <c r="AC18" s="13"/>
      <c r="AD18" s="13"/>
    </row>
    <row r="19" spans="1:30" ht="13" x14ac:dyDescent="0.3">
      <c r="A19" s="97">
        <v>7</v>
      </c>
      <c r="B19" s="97" t="s">
        <v>151</v>
      </c>
      <c r="C19" s="97" t="s">
        <v>114</v>
      </c>
      <c r="D19" s="97" t="s">
        <v>102</v>
      </c>
      <c r="E19" s="97" t="s">
        <v>98</v>
      </c>
      <c r="F19" s="11">
        <v>5.5</v>
      </c>
      <c r="G19" s="11">
        <v>5.3</v>
      </c>
      <c r="H19" s="11">
        <v>6.5</v>
      </c>
      <c r="I19" s="11">
        <v>6.3</v>
      </c>
      <c r="J19" s="11">
        <v>8.5</v>
      </c>
      <c r="K19" s="43">
        <f>(F19*0.1)+(G19*0.1)+(H19*0.3)+(I19*0.3)+(J19*0.2)</f>
        <v>6.62</v>
      </c>
      <c r="L19" s="50"/>
      <c r="M19" s="11">
        <v>6</v>
      </c>
      <c r="N19" s="11">
        <v>4</v>
      </c>
      <c r="O19" s="11">
        <v>5</v>
      </c>
      <c r="P19" s="11">
        <v>4</v>
      </c>
      <c r="Q19" s="11">
        <v>1</v>
      </c>
      <c r="R19" s="43">
        <f>((M19*0.3)+(N19*0.25)+(O19*0.35)+(P19*0.1))-Q19</f>
        <v>3.95</v>
      </c>
      <c r="S19" s="1"/>
      <c r="T19" s="125">
        <v>6.75</v>
      </c>
      <c r="U19" s="13">
        <f>T19</f>
        <v>6.75</v>
      </c>
      <c r="V19" s="2"/>
      <c r="W19" s="13">
        <f>(K19*0.25)+(R19*0.25)+(U19*0.5)</f>
        <v>6.0175000000000001</v>
      </c>
      <c r="X19" s="45">
        <f>W19</f>
        <v>6.0175000000000001</v>
      </c>
      <c r="Y19" s="106">
        <v>6</v>
      </c>
      <c r="Z19" s="13"/>
      <c r="AC19" s="13"/>
      <c r="AD19" s="13"/>
    </row>
    <row r="20" spans="1:30" ht="13" x14ac:dyDescent="0.3">
      <c r="A20" s="97">
        <v>2</v>
      </c>
      <c r="B20" s="97" t="s">
        <v>115</v>
      </c>
      <c r="C20" s="97" t="s">
        <v>114</v>
      </c>
      <c r="D20" s="97" t="s">
        <v>102</v>
      </c>
      <c r="E20" s="97" t="s">
        <v>98</v>
      </c>
      <c r="F20" s="11">
        <v>5.5</v>
      </c>
      <c r="G20" s="11">
        <v>5.3</v>
      </c>
      <c r="H20" s="11">
        <v>6.5</v>
      </c>
      <c r="I20" s="11">
        <v>6.8</v>
      </c>
      <c r="J20" s="11">
        <v>8.5</v>
      </c>
      <c r="K20" s="43">
        <f t="shared" ref="K20:K23" si="0">(F20*0.1)+(G20*0.1)+(H20*0.3)+(I20*0.3)+(J20*0.2)</f>
        <v>6.7700000000000005</v>
      </c>
      <c r="L20" s="50"/>
      <c r="M20" s="11">
        <v>4.5</v>
      </c>
      <c r="N20" s="11">
        <v>4</v>
      </c>
      <c r="O20" s="11">
        <v>4.2</v>
      </c>
      <c r="P20" s="11">
        <v>3.8</v>
      </c>
      <c r="Q20" s="11"/>
      <c r="R20" s="43">
        <f t="shared" ref="R20:R23" si="1">((M20*0.3)+(N20*0.25)+(O20*0.35)+(P20*0.1))-Q20</f>
        <v>4.1999999999999993</v>
      </c>
      <c r="S20" s="1"/>
      <c r="T20" s="125">
        <v>6.7</v>
      </c>
      <c r="U20" s="13">
        <f t="shared" ref="U20:U23" si="2">T20</f>
        <v>6.7</v>
      </c>
      <c r="V20" s="2"/>
      <c r="W20" s="13">
        <f t="shared" ref="W20:W23" si="3">(K20*0.25)+(R20*0.25)+(U20*0.5)</f>
        <v>6.0924999999999994</v>
      </c>
      <c r="X20" s="45">
        <f>W20</f>
        <v>6.0924999999999994</v>
      </c>
      <c r="Y20" s="106">
        <v>5</v>
      </c>
      <c r="Z20" s="13"/>
      <c r="AC20" s="13"/>
      <c r="AD20" s="13"/>
    </row>
    <row r="21" spans="1:30" ht="13" x14ac:dyDescent="0.3">
      <c r="A21" s="97">
        <v>9</v>
      </c>
      <c r="B21" s="97" t="s">
        <v>117</v>
      </c>
      <c r="C21" s="97" t="s">
        <v>150</v>
      </c>
      <c r="D21" s="97" t="s">
        <v>147</v>
      </c>
      <c r="E21" s="97" t="s">
        <v>111</v>
      </c>
      <c r="F21" s="11">
        <v>6.5</v>
      </c>
      <c r="G21" s="11">
        <v>6.8</v>
      </c>
      <c r="H21" s="11">
        <v>7</v>
      </c>
      <c r="I21" s="11">
        <v>7.5</v>
      </c>
      <c r="J21" s="11">
        <v>6.8</v>
      </c>
      <c r="K21" s="43">
        <f t="shared" si="0"/>
        <v>7.04</v>
      </c>
      <c r="L21" s="50"/>
      <c r="M21" s="11">
        <v>6.5</v>
      </c>
      <c r="N21" s="11">
        <v>5</v>
      </c>
      <c r="O21" s="11">
        <v>3</v>
      </c>
      <c r="P21" s="11">
        <v>3.5</v>
      </c>
      <c r="Q21" s="11"/>
      <c r="R21" s="43">
        <f t="shared" si="1"/>
        <v>4.5999999999999996</v>
      </c>
      <c r="S21" s="1"/>
      <c r="T21" s="125">
        <v>6.5</v>
      </c>
      <c r="U21" s="13">
        <f t="shared" si="2"/>
        <v>6.5</v>
      </c>
      <c r="V21" s="2"/>
      <c r="W21" s="13">
        <f t="shared" si="3"/>
        <v>6.16</v>
      </c>
      <c r="X21" s="45">
        <f t="shared" ref="X21:X23" si="4">W21</f>
        <v>6.16</v>
      </c>
      <c r="Y21" s="106">
        <v>4</v>
      </c>
      <c r="Z21" s="13"/>
      <c r="AC21" s="13"/>
      <c r="AD21" s="13"/>
    </row>
    <row r="22" spans="1:30" ht="13" x14ac:dyDescent="0.3">
      <c r="A22" s="97">
        <v>3</v>
      </c>
      <c r="B22" s="97" t="s">
        <v>113</v>
      </c>
      <c r="C22" s="97" t="s">
        <v>114</v>
      </c>
      <c r="D22" s="97" t="s">
        <v>102</v>
      </c>
      <c r="E22" s="97" t="s">
        <v>98</v>
      </c>
      <c r="F22" s="11">
        <v>5.5</v>
      </c>
      <c r="G22" s="11">
        <v>5.3</v>
      </c>
      <c r="H22" s="11">
        <v>6.5</v>
      </c>
      <c r="I22" s="11">
        <v>6.8</v>
      </c>
      <c r="J22" s="11">
        <v>8.5</v>
      </c>
      <c r="K22" s="43">
        <f>(F22*0.1)+(G22*0.1)+(H22*0.3)+(I22*0.3)+(J22*0.2)</f>
        <v>6.7700000000000005</v>
      </c>
      <c r="L22" s="50"/>
      <c r="M22" s="11">
        <v>4.8</v>
      </c>
      <c r="N22" s="11">
        <v>5</v>
      </c>
      <c r="O22" s="11">
        <v>4.8</v>
      </c>
      <c r="P22" s="11">
        <v>3.8</v>
      </c>
      <c r="Q22" s="11"/>
      <c r="R22" s="43">
        <f>((M22*0.3)+(N22*0.25)+(O22*0.35)+(P22*0.1))-Q22</f>
        <v>4.75</v>
      </c>
      <c r="S22" s="1"/>
      <c r="T22" s="125">
        <v>7.1</v>
      </c>
      <c r="U22" s="13">
        <f>T22</f>
        <v>7.1</v>
      </c>
      <c r="V22" s="2"/>
      <c r="W22" s="13">
        <f>(K22*0.25)+(R22*0.25)+(U22*0.5)</f>
        <v>6.43</v>
      </c>
      <c r="X22" s="45">
        <f>W22</f>
        <v>6.43</v>
      </c>
      <c r="Y22" s="106">
        <v>3</v>
      </c>
      <c r="Z22" s="13"/>
      <c r="AC22" s="13"/>
      <c r="AD22" s="13"/>
    </row>
    <row r="23" spans="1:30" ht="13" x14ac:dyDescent="0.3">
      <c r="A23" s="97">
        <v>12</v>
      </c>
      <c r="B23" s="97" t="s">
        <v>108</v>
      </c>
      <c r="C23" s="97" t="s">
        <v>150</v>
      </c>
      <c r="D23" s="97" t="s">
        <v>147</v>
      </c>
      <c r="E23" s="97" t="s">
        <v>111</v>
      </c>
      <c r="F23" s="11">
        <v>6.5</v>
      </c>
      <c r="G23" s="11">
        <v>6.8</v>
      </c>
      <c r="H23" s="11">
        <v>7</v>
      </c>
      <c r="I23" s="11">
        <v>7.5</v>
      </c>
      <c r="J23" s="11">
        <v>6.8</v>
      </c>
      <c r="K23" s="43">
        <f t="shared" si="0"/>
        <v>7.04</v>
      </c>
      <c r="L23" s="50"/>
      <c r="M23" s="11">
        <v>7</v>
      </c>
      <c r="N23" s="11">
        <v>4</v>
      </c>
      <c r="O23" s="11">
        <v>3.5</v>
      </c>
      <c r="P23" s="11">
        <v>5.3</v>
      </c>
      <c r="Q23" s="11"/>
      <c r="R23" s="43">
        <f t="shared" si="1"/>
        <v>4.8550000000000004</v>
      </c>
      <c r="S23" s="1"/>
      <c r="T23" s="125">
        <v>7.12</v>
      </c>
      <c r="U23" s="13">
        <f t="shared" si="2"/>
        <v>7.12</v>
      </c>
      <c r="V23" s="2"/>
      <c r="W23" s="13">
        <f t="shared" si="3"/>
        <v>6.5337499999999995</v>
      </c>
      <c r="X23" s="45">
        <f t="shared" si="4"/>
        <v>6.5337499999999995</v>
      </c>
      <c r="Y23" s="106">
        <v>2</v>
      </c>
      <c r="Z23" s="13"/>
      <c r="AC23" s="13"/>
      <c r="AD23" s="13"/>
    </row>
    <row r="24" spans="1:30" ht="13" x14ac:dyDescent="0.3">
      <c r="A24" s="97">
        <v>13</v>
      </c>
      <c r="B24" s="97" t="s">
        <v>112</v>
      </c>
      <c r="C24" s="97" t="s">
        <v>109</v>
      </c>
      <c r="D24" s="97" t="s">
        <v>147</v>
      </c>
      <c r="E24" s="97" t="s">
        <v>111</v>
      </c>
      <c r="F24" s="11">
        <v>6.8</v>
      </c>
      <c r="G24" s="11">
        <v>7</v>
      </c>
      <c r="H24" s="11">
        <v>7</v>
      </c>
      <c r="I24" s="11">
        <v>7.5</v>
      </c>
      <c r="J24" s="11">
        <v>8.8000000000000007</v>
      </c>
      <c r="K24" s="43">
        <f>(F24*0.1)+(G24*0.1)+(H24*0.3)+(I24*0.3)+(J24*0.2)</f>
        <v>7.49</v>
      </c>
      <c r="L24" s="50"/>
      <c r="M24" s="11">
        <v>7</v>
      </c>
      <c r="N24" s="11">
        <v>6</v>
      </c>
      <c r="O24" s="11">
        <v>5</v>
      </c>
      <c r="P24" s="11">
        <v>4.5</v>
      </c>
      <c r="Q24" s="11"/>
      <c r="R24" s="43">
        <f>((M24*0.3)+(N24*0.25)+(O24*0.35)+(P24*0.1))-Q24</f>
        <v>5.8</v>
      </c>
      <c r="S24" s="1"/>
      <c r="T24" s="125">
        <v>7</v>
      </c>
      <c r="U24" s="13">
        <f>T24</f>
        <v>7</v>
      </c>
      <c r="V24" s="2"/>
      <c r="W24" s="13">
        <f>(K24*0.25)+(R24*0.25)+(U24*0.5)</f>
        <v>6.8224999999999998</v>
      </c>
      <c r="X24" s="45">
        <f>W24</f>
        <v>6.8224999999999998</v>
      </c>
      <c r="Y24" s="106">
        <v>1</v>
      </c>
      <c r="Z24" s="13"/>
      <c r="AC24" s="13"/>
      <c r="AD24" s="13"/>
    </row>
  </sheetData>
  <mergeCells count="7">
    <mergeCell ref="H5:K5"/>
    <mergeCell ref="F9:R9"/>
    <mergeCell ref="T9:U9"/>
    <mergeCell ref="A1:B1"/>
    <mergeCell ref="A2:C2"/>
    <mergeCell ref="A3:B3"/>
    <mergeCell ref="A5:B5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S34"/>
  <sheetViews>
    <sheetView zoomScale="90" zoomScaleNormal="90" workbookViewId="0">
      <pane xSplit="4" topLeftCell="O1" activePane="topRight" state="frozen"/>
      <selection pane="topRight" activeCell="Z28" sqref="Z28"/>
    </sheetView>
  </sheetViews>
  <sheetFormatPr defaultColWidth="9.1796875" defaultRowHeight="12.5" x14ac:dyDescent="0.25"/>
  <cols>
    <col min="1" max="1" width="5.54296875" style="15" customWidth="1"/>
    <col min="2" max="2" width="24.26953125" style="15" customWidth="1"/>
    <col min="3" max="3" width="29.81640625" style="15" bestFit="1" customWidth="1"/>
    <col min="4" max="4" width="15.1796875" style="38" bestFit="1" customWidth="1"/>
    <col min="5" max="5" width="6.453125" style="15" customWidth="1"/>
    <col min="6" max="6" width="5.81640625" style="15" customWidth="1"/>
    <col min="7" max="7" width="6.54296875" style="15" customWidth="1"/>
    <col min="8" max="8" width="6.453125" style="15" customWidth="1"/>
    <col min="9" max="9" width="6.453125" style="48" customWidth="1"/>
    <col min="10" max="10" width="10" style="93" bestFit="1" customWidth="1"/>
    <col min="11" max="11" width="7.453125" style="15" customWidth="1"/>
    <col min="12" max="12" width="4.1796875" style="15" customWidth="1"/>
    <col min="13" max="13" width="10.1796875" style="15" customWidth="1"/>
    <col min="14" max="14" width="9.453125" style="15" bestFit="1" customWidth="1"/>
    <col min="15" max="15" width="6.81640625" style="15" customWidth="1"/>
    <col min="16" max="17" width="9.1796875" style="15"/>
    <col min="18" max="18" width="11.54296875" style="15" customWidth="1"/>
    <col min="19" max="16384" width="9.1796875" style="15"/>
  </cols>
  <sheetData>
    <row r="1" spans="1:19" ht="13" x14ac:dyDescent="0.3">
      <c r="A1" s="194" t="str">
        <f>CompInfo!B1</f>
        <v>Vaulting SA</v>
      </c>
      <c r="B1" s="194"/>
      <c r="K1" s="18"/>
    </row>
    <row r="2" spans="1:19" ht="13" x14ac:dyDescent="0.3">
      <c r="A2" s="195" t="str">
        <f>CompInfo!B2</f>
        <v>South Australian Vaulting Championships 2019</v>
      </c>
      <c r="B2" s="195"/>
      <c r="C2" s="195"/>
      <c r="K2" s="20"/>
    </row>
    <row r="3" spans="1:19" ht="13" x14ac:dyDescent="0.3">
      <c r="A3" s="194" t="str">
        <f>CompInfo!B3</f>
        <v>7th-8th September 2019</v>
      </c>
      <c r="B3" s="194"/>
    </row>
    <row r="4" spans="1:19" x14ac:dyDescent="0.25">
      <c r="E4" s="21"/>
      <c r="F4" s="21"/>
      <c r="H4" s="21"/>
      <c r="I4" s="49"/>
      <c r="J4" s="94"/>
    </row>
    <row r="5" spans="1:19" s="21" customFormat="1" ht="13" x14ac:dyDescent="0.3">
      <c r="A5" s="19" t="s">
        <v>58</v>
      </c>
      <c r="B5" s="19"/>
      <c r="C5" s="99" t="s">
        <v>0</v>
      </c>
      <c r="D5" s="128" t="s">
        <v>167</v>
      </c>
      <c r="I5" s="49"/>
      <c r="J5" s="94"/>
    </row>
    <row r="6" spans="1:19" ht="13" x14ac:dyDescent="0.3">
      <c r="C6" s="99" t="s">
        <v>63</v>
      </c>
      <c r="D6" s="175" t="s">
        <v>168</v>
      </c>
      <c r="E6" s="200" t="s">
        <v>0</v>
      </c>
      <c r="F6" s="200"/>
      <c r="G6" s="59" t="str">
        <f>D5</f>
        <v>A.Deeks</v>
      </c>
      <c r="H6" s="39"/>
      <c r="I6" s="49"/>
      <c r="J6" s="94"/>
      <c r="K6" s="39"/>
      <c r="L6" s="60"/>
      <c r="M6" s="31" t="s">
        <v>63</v>
      </c>
      <c r="N6" s="59" t="str">
        <f>D6</f>
        <v>J.Leadbeater</v>
      </c>
      <c r="O6" s="65"/>
      <c r="P6" s="66"/>
      <c r="Q6" s="66"/>
      <c r="R6" s="39"/>
      <c r="S6" s="39"/>
    </row>
    <row r="7" spans="1:19" x14ac:dyDescent="0.25">
      <c r="E7" s="38"/>
      <c r="F7" s="38"/>
      <c r="G7" s="38"/>
      <c r="H7" s="38"/>
      <c r="K7" s="38"/>
      <c r="L7" s="61"/>
      <c r="M7" s="38"/>
      <c r="N7" s="38"/>
      <c r="O7" s="64"/>
      <c r="P7" s="67"/>
      <c r="Q7" s="67"/>
      <c r="R7" s="38"/>
      <c r="S7" s="38"/>
    </row>
    <row r="8" spans="1:19" x14ac:dyDescent="0.25">
      <c r="E8" s="38"/>
      <c r="F8" s="38"/>
      <c r="G8" s="38"/>
      <c r="H8" s="38"/>
      <c r="K8" s="38"/>
      <c r="L8" s="61"/>
      <c r="M8" s="38"/>
      <c r="N8" s="38"/>
      <c r="O8" s="64"/>
      <c r="P8" s="67"/>
      <c r="Q8" s="67"/>
      <c r="R8" s="38"/>
      <c r="S8" s="38"/>
    </row>
    <row r="9" spans="1:19" ht="13" x14ac:dyDescent="0.3">
      <c r="B9" s="19" t="s">
        <v>104</v>
      </c>
      <c r="E9" s="35" t="s">
        <v>71</v>
      </c>
      <c r="F9" s="35"/>
      <c r="G9" s="35"/>
      <c r="H9" s="35"/>
      <c r="I9" s="46"/>
      <c r="J9" s="92"/>
      <c r="K9" s="35" t="s">
        <v>71</v>
      </c>
      <c r="L9" s="61"/>
      <c r="M9" s="38"/>
      <c r="N9" s="35" t="s">
        <v>84</v>
      </c>
      <c r="O9" s="64"/>
      <c r="P9" s="67"/>
      <c r="Q9" s="67"/>
      <c r="R9" s="38"/>
      <c r="S9" s="38"/>
    </row>
    <row r="10" spans="1:19" ht="13" x14ac:dyDescent="0.3">
      <c r="A10" s="21" t="s">
        <v>5</v>
      </c>
      <c r="B10" s="21" t="s">
        <v>6</v>
      </c>
      <c r="C10" s="21" t="s">
        <v>9</v>
      </c>
      <c r="D10" s="39"/>
      <c r="E10" t="s">
        <v>72</v>
      </c>
      <c r="F10" t="s">
        <v>73</v>
      </c>
      <c r="G10" t="s">
        <v>74</v>
      </c>
      <c r="H10" t="s">
        <v>75</v>
      </c>
      <c r="I10" t="s">
        <v>76</v>
      </c>
      <c r="J10" t="s">
        <v>138</v>
      </c>
      <c r="K10" s="35" t="s">
        <v>4</v>
      </c>
      <c r="L10" s="62"/>
      <c r="M10" s="39" t="s">
        <v>29</v>
      </c>
      <c r="N10" s="35" t="s">
        <v>4</v>
      </c>
      <c r="O10" s="22"/>
      <c r="P10" s="68" t="s">
        <v>78</v>
      </c>
      <c r="Q10" s="68" t="s">
        <v>79</v>
      </c>
      <c r="R10" s="37" t="s">
        <v>54</v>
      </c>
      <c r="S10" s="37" t="s">
        <v>30</v>
      </c>
    </row>
    <row r="11" spans="1:19" s="91" customFormat="1" ht="13" x14ac:dyDescent="0.3">
      <c r="A11" s="97">
        <v>8</v>
      </c>
      <c r="B11" s="97" t="s">
        <v>132</v>
      </c>
      <c r="C11" s="16"/>
      <c r="D11" s="16"/>
      <c r="E11" s="71"/>
      <c r="F11" s="71"/>
      <c r="G11" s="71"/>
      <c r="H11" s="71"/>
      <c r="I11" s="71"/>
      <c r="J11" s="71"/>
      <c r="K11" s="62"/>
      <c r="L11" s="62"/>
      <c r="M11" s="61"/>
      <c r="N11" s="62"/>
      <c r="O11" s="61"/>
      <c r="P11" s="61"/>
      <c r="Q11" s="61"/>
      <c r="R11" s="107"/>
      <c r="S11" s="107"/>
    </row>
    <row r="12" spans="1:19" s="91" customFormat="1" ht="13" x14ac:dyDescent="0.3">
      <c r="A12" s="97">
        <v>4</v>
      </c>
      <c r="B12" s="97" t="s">
        <v>100</v>
      </c>
      <c r="C12" s="110" t="s">
        <v>98</v>
      </c>
      <c r="E12" s="11">
        <v>8.5</v>
      </c>
      <c r="F12" s="11">
        <v>7</v>
      </c>
      <c r="G12" s="11">
        <v>7</v>
      </c>
      <c r="H12" s="11">
        <v>5.5</v>
      </c>
      <c r="I12" s="11">
        <v>5.5</v>
      </c>
      <c r="J12" s="11">
        <v>2</v>
      </c>
      <c r="K12" s="43">
        <f>((E12*0.25)+(F12*0.25)+(G12*0.2)+(H12*0.2)+(I12*0.1))-J12</f>
        <v>4.9249999999999998</v>
      </c>
      <c r="L12" s="63"/>
      <c r="M12" s="208">
        <v>7.64</v>
      </c>
      <c r="N12" s="43">
        <f>M12</f>
        <v>7.64</v>
      </c>
      <c r="O12" s="17"/>
      <c r="P12" s="69">
        <f>K12</f>
        <v>4.9249999999999998</v>
      </c>
      <c r="Q12" s="69">
        <f>N12</f>
        <v>7.64</v>
      </c>
      <c r="R12" s="56">
        <f>(P12*0.5)+(Q12*0.5)</f>
        <v>6.2824999999999998</v>
      </c>
      <c r="S12" s="19">
        <v>5</v>
      </c>
    </row>
    <row r="13" spans="1:19" s="91" customFormat="1" ht="13" x14ac:dyDescent="0.3">
      <c r="A13" s="97">
        <v>19</v>
      </c>
      <c r="B13" s="97" t="s">
        <v>123</v>
      </c>
      <c r="C13" s="16"/>
      <c r="D13" s="16"/>
      <c r="E13" s="71"/>
      <c r="F13" s="71"/>
      <c r="G13" s="71"/>
      <c r="H13" s="71"/>
      <c r="I13" s="71"/>
      <c r="J13" s="71"/>
      <c r="K13" s="62"/>
      <c r="L13" s="62"/>
      <c r="M13" s="61"/>
      <c r="N13" s="62"/>
      <c r="O13" s="61"/>
      <c r="P13" s="61"/>
      <c r="Q13" s="61"/>
      <c r="R13" s="107"/>
      <c r="S13" s="107"/>
    </row>
    <row r="14" spans="1:19" s="91" customFormat="1" ht="13" x14ac:dyDescent="0.3">
      <c r="A14" s="97">
        <v>20</v>
      </c>
      <c r="B14" s="97" t="s">
        <v>122</v>
      </c>
      <c r="C14" s="91" t="s">
        <v>94</v>
      </c>
      <c r="E14" s="11">
        <v>7</v>
      </c>
      <c r="F14" s="11">
        <v>6</v>
      </c>
      <c r="G14" s="11">
        <v>6</v>
      </c>
      <c r="H14" s="11">
        <v>4.5</v>
      </c>
      <c r="I14" s="11">
        <v>5</v>
      </c>
      <c r="J14" s="11"/>
      <c r="K14" s="43">
        <f>((E14*0.25)+(F14*0.25)+(G14*0.2)+(H14*0.2)+(I14*0.1))-J14</f>
        <v>5.8500000000000005</v>
      </c>
      <c r="L14" s="63"/>
      <c r="M14" s="208">
        <v>7.53</v>
      </c>
      <c r="N14" s="43">
        <f>M14</f>
        <v>7.53</v>
      </c>
      <c r="O14" s="17"/>
      <c r="P14" s="69">
        <f>K14</f>
        <v>5.8500000000000005</v>
      </c>
      <c r="Q14" s="69">
        <f>N14</f>
        <v>7.53</v>
      </c>
      <c r="R14" s="56">
        <f>(P14*0.5)+(Q14*0.5)</f>
        <v>6.69</v>
      </c>
      <c r="S14" s="19">
        <v>4</v>
      </c>
    </row>
    <row r="15" spans="1:19" s="91" customFormat="1" ht="13" x14ac:dyDescent="0.3">
      <c r="A15" s="97">
        <v>22</v>
      </c>
      <c r="B15" s="97" t="s">
        <v>129</v>
      </c>
      <c r="C15" s="16"/>
      <c r="D15" s="16"/>
      <c r="E15" s="71"/>
      <c r="F15" s="71"/>
      <c r="G15" s="71"/>
      <c r="H15" s="71"/>
      <c r="I15" s="71"/>
      <c r="J15" s="71"/>
      <c r="K15" s="62"/>
      <c r="L15" s="62"/>
      <c r="M15" s="61"/>
      <c r="N15" s="62"/>
      <c r="O15" s="61"/>
      <c r="P15" s="61"/>
      <c r="Q15" s="61"/>
      <c r="R15" s="107"/>
      <c r="S15" s="107"/>
    </row>
    <row r="16" spans="1:19" s="91" customFormat="1" ht="13" x14ac:dyDescent="0.3">
      <c r="A16" s="97">
        <v>24</v>
      </c>
      <c r="B16" s="97" t="s">
        <v>124</v>
      </c>
      <c r="C16" s="91" t="s">
        <v>94</v>
      </c>
      <c r="E16" s="11">
        <v>8</v>
      </c>
      <c r="F16" s="11">
        <v>9</v>
      </c>
      <c r="G16" s="11">
        <v>4.5</v>
      </c>
      <c r="H16" s="11">
        <v>4.5</v>
      </c>
      <c r="I16" s="11">
        <v>4</v>
      </c>
      <c r="J16" s="11"/>
      <c r="K16" s="43">
        <f>((E16*0.25)+(F16*0.25)+(G16*0.2)+(H16*0.2)+(I16*0.1))-J16</f>
        <v>6.4500000000000011</v>
      </c>
      <c r="L16" s="63"/>
      <c r="M16" s="208">
        <v>7.28</v>
      </c>
      <c r="N16" s="43">
        <f>M16</f>
        <v>7.28</v>
      </c>
      <c r="O16" s="17"/>
      <c r="P16" s="69">
        <f>K16</f>
        <v>6.4500000000000011</v>
      </c>
      <c r="Q16" s="69">
        <f>N16</f>
        <v>7.28</v>
      </c>
      <c r="R16" s="56">
        <f>(P16*0.5)+(Q16*0.5)</f>
        <v>6.8650000000000002</v>
      </c>
      <c r="S16" s="19">
        <v>3</v>
      </c>
    </row>
    <row r="17" spans="1:19" ht="13" x14ac:dyDescent="0.3">
      <c r="A17" s="97">
        <v>1</v>
      </c>
      <c r="B17" s="97" t="s">
        <v>95</v>
      </c>
      <c r="C17" s="173" t="s">
        <v>98</v>
      </c>
      <c r="D17" s="61"/>
      <c r="E17" s="61"/>
      <c r="F17" s="61"/>
      <c r="G17" s="61"/>
      <c r="H17" s="61"/>
      <c r="I17" s="61"/>
      <c r="J17" s="61"/>
      <c r="K17" s="61"/>
      <c r="L17" s="62"/>
      <c r="M17" s="61"/>
      <c r="N17" s="61"/>
      <c r="O17" s="61"/>
      <c r="P17" s="61"/>
      <c r="Q17" s="61"/>
      <c r="R17" s="107"/>
      <c r="S17" s="107"/>
    </row>
    <row r="18" spans="1:19" ht="13" x14ac:dyDescent="0.3">
      <c r="A18" s="97">
        <v>23</v>
      </c>
      <c r="B18" s="97" t="s">
        <v>92</v>
      </c>
      <c r="C18" s="202" t="s">
        <v>94</v>
      </c>
      <c r="D18" s="203"/>
      <c r="E18" s="11">
        <v>8</v>
      </c>
      <c r="F18" s="11">
        <v>7</v>
      </c>
      <c r="G18" s="11">
        <v>6.5</v>
      </c>
      <c r="H18" s="11">
        <v>6</v>
      </c>
      <c r="I18" s="11">
        <v>6.8</v>
      </c>
      <c r="J18" s="11"/>
      <c r="K18" s="43">
        <f>((E18*0.25)+(F18*0.25)+(G18*0.2)+(H18*0.2)+(I18*0.1))-J18</f>
        <v>6.93</v>
      </c>
      <c r="L18" s="63"/>
      <c r="M18" s="208">
        <v>6.85</v>
      </c>
      <c r="N18" s="43">
        <f>M18</f>
        <v>6.85</v>
      </c>
      <c r="O18" s="17"/>
      <c r="P18" s="69">
        <f>K18</f>
        <v>6.93</v>
      </c>
      <c r="Q18" s="69">
        <f>N18</f>
        <v>6.85</v>
      </c>
      <c r="R18" s="56">
        <f>(P18*0.5)+(Q18*0.5)</f>
        <v>6.89</v>
      </c>
      <c r="S18" s="19">
        <v>2</v>
      </c>
    </row>
    <row r="19" spans="1:19" s="91" customFormat="1" ht="13" x14ac:dyDescent="0.3">
      <c r="A19" s="97">
        <v>30</v>
      </c>
      <c r="B19" s="97" t="s">
        <v>125</v>
      </c>
      <c r="C19" s="16"/>
      <c r="D19" s="16"/>
      <c r="E19" s="71"/>
      <c r="F19" s="71"/>
      <c r="G19" s="71"/>
      <c r="H19" s="71"/>
      <c r="I19" s="71"/>
      <c r="J19" s="71"/>
      <c r="K19" s="62"/>
      <c r="L19" s="62"/>
      <c r="M19" s="61"/>
      <c r="N19" s="62"/>
      <c r="O19" s="61"/>
      <c r="P19" s="61"/>
      <c r="Q19" s="61"/>
      <c r="R19" s="107"/>
      <c r="S19" s="107"/>
    </row>
    <row r="20" spans="1:19" s="91" customFormat="1" ht="13" x14ac:dyDescent="0.3">
      <c r="A20" s="97">
        <v>29</v>
      </c>
      <c r="B20" s="97" t="s">
        <v>126</v>
      </c>
      <c r="C20" s="91" t="s">
        <v>99</v>
      </c>
      <c r="E20" s="11">
        <v>8</v>
      </c>
      <c r="F20" s="11">
        <v>8</v>
      </c>
      <c r="G20" s="11">
        <v>7.5</v>
      </c>
      <c r="H20" s="11">
        <v>6</v>
      </c>
      <c r="I20" s="11">
        <v>6.2</v>
      </c>
      <c r="J20" s="11"/>
      <c r="K20" s="43">
        <f>((E20*0.25)+(F20*0.25)+(G20*0.2)+(H20*0.2)+(I20*0.1))-J20</f>
        <v>7.32</v>
      </c>
      <c r="L20" s="63"/>
      <c r="M20" s="208">
        <v>8.73</v>
      </c>
      <c r="N20" s="43">
        <f>M20</f>
        <v>8.73</v>
      </c>
      <c r="O20" s="17"/>
      <c r="P20" s="69">
        <f>K20</f>
        <v>7.32</v>
      </c>
      <c r="Q20" s="69">
        <f>N20</f>
        <v>8.73</v>
      </c>
      <c r="R20" s="56">
        <f>(P20*0.5)+(Q20*0.5)</f>
        <v>8.0250000000000004</v>
      </c>
      <c r="S20" s="19">
        <v>1</v>
      </c>
    </row>
    <row r="21" spans="1:19" s="137" customFormat="1" ht="13" x14ac:dyDescent="0.3">
      <c r="A21" s="98"/>
      <c r="B21" s="98"/>
      <c r="E21" s="11"/>
      <c r="F21" s="11"/>
      <c r="G21" s="11"/>
      <c r="H21" s="11"/>
      <c r="I21" s="11"/>
      <c r="J21" s="11"/>
      <c r="K21" s="43"/>
      <c r="L21" s="63"/>
      <c r="M21" s="23"/>
      <c r="N21" s="43"/>
      <c r="O21" s="17"/>
      <c r="P21" s="69"/>
      <c r="Q21" s="69"/>
      <c r="R21" s="56"/>
      <c r="S21" s="19"/>
    </row>
    <row r="22" spans="1:19" ht="13" x14ac:dyDescent="0.3">
      <c r="B22" s="19" t="s">
        <v>105</v>
      </c>
    </row>
    <row r="23" spans="1:19" s="91" customFormat="1" ht="13" x14ac:dyDescent="0.3">
      <c r="A23" s="97">
        <v>28</v>
      </c>
      <c r="B23" s="97" t="s">
        <v>154</v>
      </c>
      <c r="C23" s="16"/>
      <c r="D23" s="16"/>
      <c r="E23" s="71"/>
      <c r="F23" s="71"/>
      <c r="G23" s="71"/>
      <c r="H23" s="71"/>
      <c r="I23" s="71"/>
      <c r="J23" s="71"/>
      <c r="K23" s="62"/>
      <c r="L23" s="62"/>
      <c r="M23" s="61"/>
      <c r="N23" s="62"/>
      <c r="O23" s="61"/>
      <c r="P23" s="61"/>
      <c r="Q23" s="61"/>
      <c r="R23" s="107"/>
      <c r="S23" s="107"/>
    </row>
    <row r="24" spans="1:19" s="91" customFormat="1" ht="13" x14ac:dyDescent="0.3">
      <c r="A24" s="97">
        <v>27</v>
      </c>
      <c r="B24" s="97" t="s">
        <v>130</v>
      </c>
      <c r="C24" s="91" t="s">
        <v>99</v>
      </c>
      <c r="E24" s="11">
        <v>7</v>
      </c>
      <c r="F24" s="11">
        <v>7</v>
      </c>
      <c r="G24" s="11">
        <v>3.5</v>
      </c>
      <c r="H24" s="11">
        <v>3.5</v>
      </c>
      <c r="I24" s="11">
        <v>5</v>
      </c>
      <c r="J24" s="11"/>
      <c r="K24" s="43">
        <f>((E24*0.25)+(F24*0.25)+(G24*0.2)+(H24*0.2)+(I24*0.1))-J24</f>
        <v>5.4</v>
      </c>
      <c r="L24" s="63"/>
      <c r="M24" s="208">
        <v>6.33</v>
      </c>
      <c r="N24" s="43">
        <f>M24</f>
        <v>6.33</v>
      </c>
      <c r="O24" s="17"/>
      <c r="P24" s="69">
        <f>K24</f>
        <v>5.4</v>
      </c>
      <c r="Q24" s="69">
        <f>N24</f>
        <v>6.33</v>
      </c>
      <c r="R24" s="56">
        <f>(P24*0.5)+(Q24*0.5)</f>
        <v>5.8650000000000002</v>
      </c>
      <c r="S24" s="19">
        <v>4</v>
      </c>
    </row>
    <row r="25" spans="1:19" s="91" customFormat="1" ht="13" x14ac:dyDescent="0.3">
      <c r="A25" s="97">
        <v>20</v>
      </c>
      <c r="B25" s="97" t="s">
        <v>149</v>
      </c>
      <c r="C25" s="16"/>
      <c r="D25" s="16"/>
      <c r="E25" s="71"/>
      <c r="F25" s="71"/>
      <c r="G25" s="71"/>
      <c r="H25" s="71"/>
      <c r="I25" s="71"/>
      <c r="J25" s="71"/>
      <c r="K25" s="62"/>
      <c r="L25" s="62"/>
      <c r="M25" s="61"/>
      <c r="N25" s="62"/>
      <c r="O25" s="61"/>
      <c r="P25" s="61"/>
      <c r="Q25" s="61"/>
      <c r="R25" s="107"/>
      <c r="S25" s="107"/>
    </row>
    <row r="26" spans="1:19" s="91" customFormat="1" ht="13" x14ac:dyDescent="0.3">
      <c r="A26" s="97">
        <v>25</v>
      </c>
      <c r="B26" s="97" t="s">
        <v>118</v>
      </c>
      <c r="C26" s="110" t="s">
        <v>94</v>
      </c>
      <c r="E26" s="11">
        <v>7.5</v>
      </c>
      <c r="F26" s="11">
        <v>6</v>
      </c>
      <c r="G26" s="11">
        <v>4</v>
      </c>
      <c r="H26" s="11">
        <v>3.8</v>
      </c>
      <c r="I26" s="11">
        <v>4</v>
      </c>
      <c r="J26" s="11"/>
      <c r="K26" s="43">
        <f>((E26*0.25)+(F26*0.25)+(G26*0.2)+(H26*0.2)+(I26*0.1))-J26</f>
        <v>5.335</v>
      </c>
      <c r="L26" s="63"/>
      <c r="M26" s="208">
        <v>6.61</v>
      </c>
      <c r="N26" s="43">
        <f>M26</f>
        <v>6.61</v>
      </c>
      <c r="O26" s="17"/>
      <c r="P26" s="69">
        <f>K26</f>
        <v>5.335</v>
      </c>
      <c r="Q26" s="69">
        <f>N26</f>
        <v>6.61</v>
      </c>
      <c r="R26" s="56">
        <f>(P26*0.5)+(Q26*0.5)</f>
        <v>5.9725000000000001</v>
      </c>
      <c r="S26" s="19">
        <v>3</v>
      </c>
    </row>
    <row r="27" spans="1:19" s="91" customFormat="1" ht="13" x14ac:dyDescent="0.3">
      <c r="A27" s="97">
        <v>3</v>
      </c>
      <c r="B27" s="97" t="s">
        <v>113</v>
      </c>
      <c r="C27" s="16"/>
      <c r="D27" s="16"/>
      <c r="E27" s="71"/>
      <c r="F27" s="71"/>
      <c r="G27" s="71"/>
      <c r="H27" s="71"/>
      <c r="I27" s="71"/>
      <c r="J27" s="71"/>
      <c r="K27" s="62"/>
      <c r="L27" s="62"/>
      <c r="M27" s="61"/>
      <c r="N27" s="62"/>
      <c r="O27" s="61"/>
      <c r="P27" s="61"/>
      <c r="Q27" s="61"/>
      <c r="R27" s="107"/>
      <c r="S27" s="107"/>
    </row>
    <row r="28" spans="1:19" s="91" customFormat="1" ht="13" x14ac:dyDescent="0.3">
      <c r="A28" s="97">
        <v>2</v>
      </c>
      <c r="B28" s="97" t="s">
        <v>115</v>
      </c>
      <c r="C28" s="91" t="s">
        <v>98</v>
      </c>
      <c r="E28" s="11">
        <v>6</v>
      </c>
      <c r="F28" s="11">
        <v>6</v>
      </c>
      <c r="G28" s="11">
        <v>3.5</v>
      </c>
      <c r="H28" s="11">
        <v>3.8</v>
      </c>
      <c r="I28" s="11">
        <v>3.5</v>
      </c>
      <c r="J28" s="11"/>
      <c r="K28" s="43">
        <f>((E28*0.25)+(F28*0.25)+(G28*0.2)+(H28*0.2)+(I28*0.1))-J28</f>
        <v>4.8099999999999996</v>
      </c>
      <c r="L28" s="63"/>
      <c r="M28" s="208">
        <v>7.3</v>
      </c>
      <c r="N28" s="43">
        <f>M28</f>
        <v>7.3</v>
      </c>
      <c r="O28" s="17"/>
      <c r="P28" s="69">
        <f>K28</f>
        <v>4.8099999999999996</v>
      </c>
      <c r="Q28" s="69">
        <f>N28</f>
        <v>7.3</v>
      </c>
      <c r="R28" s="56">
        <f>(P28*0.5)+(Q28*0.5)</f>
        <v>6.0549999999999997</v>
      </c>
      <c r="S28" s="19">
        <v>2</v>
      </c>
    </row>
    <row r="29" spans="1:19" s="91" customFormat="1" ht="13" x14ac:dyDescent="0.3">
      <c r="A29" s="97">
        <v>14</v>
      </c>
      <c r="B29" s="97" t="s">
        <v>127</v>
      </c>
      <c r="C29" s="16"/>
      <c r="D29" s="16"/>
      <c r="E29" s="71"/>
      <c r="F29" s="71"/>
      <c r="G29" s="71"/>
      <c r="H29" s="71"/>
      <c r="I29" s="71"/>
      <c r="J29" s="71"/>
      <c r="K29" s="62"/>
      <c r="L29" s="62"/>
      <c r="M29" s="61"/>
      <c r="N29" s="62"/>
      <c r="O29" s="61"/>
      <c r="P29" s="61"/>
      <c r="Q29" s="61"/>
      <c r="R29" s="107"/>
      <c r="S29" s="107"/>
    </row>
    <row r="30" spans="1:19" s="91" customFormat="1" ht="13" x14ac:dyDescent="0.3">
      <c r="A30" s="97">
        <v>12</v>
      </c>
      <c r="B30" s="97" t="s">
        <v>108</v>
      </c>
      <c r="C30" s="91" t="s">
        <v>111</v>
      </c>
      <c r="E30" s="11">
        <v>7</v>
      </c>
      <c r="F30" s="11">
        <v>7.5</v>
      </c>
      <c r="G30" s="11">
        <v>6</v>
      </c>
      <c r="H30" s="11">
        <v>3.8</v>
      </c>
      <c r="I30" s="11">
        <v>3.8</v>
      </c>
      <c r="J30" s="11"/>
      <c r="K30" s="43">
        <f>((E30*0.25)+(F30*0.25)+(G30*0.2)+(H30*0.2)+(I30*0.1))-J30</f>
        <v>5.9649999999999999</v>
      </c>
      <c r="L30" s="63"/>
      <c r="M30" s="208">
        <v>6.62</v>
      </c>
      <c r="N30" s="43">
        <f>M30</f>
        <v>6.62</v>
      </c>
      <c r="O30" s="17"/>
      <c r="P30" s="69">
        <f>K30</f>
        <v>5.9649999999999999</v>
      </c>
      <c r="Q30" s="69">
        <f>N30</f>
        <v>6.62</v>
      </c>
      <c r="R30" s="56">
        <f>(P30*0.5)+(Q30*0.5)</f>
        <v>6.2925000000000004</v>
      </c>
      <c r="S30" s="19">
        <v>1</v>
      </c>
    </row>
    <row r="32" spans="1:19" ht="13" x14ac:dyDescent="0.3">
      <c r="B32" s="19" t="s">
        <v>106</v>
      </c>
    </row>
    <row r="33" spans="1:19" s="110" customFormat="1" ht="13" x14ac:dyDescent="0.3">
      <c r="A33" s="138">
        <v>15</v>
      </c>
      <c r="B33" s="138" t="s">
        <v>107</v>
      </c>
      <c r="C33" s="171"/>
      <c r="D33" s="171"/>
      <c r="E33" s="73"/>
      <c r="F33" s="73"/>
      <c r="G33" s="73"/>
      <c r="H33" s="73"/>
      <c r="I33" s="73"/>
      <c r="J33" s="73"/>
      <c r="K33" s="172"/>
      <c r="L33" s="172"/>
      <c r="M33" s="173"/>
      <c r="N33" s="172"/>
      <c r="O33" s="173"/>
      <c r="P33" s="173"/>
      <c r="Q33" s="173"/>
      <c r="R33" s="107"/>
      <c r="S33" s="107"/>
    </row>
    <row r="34" spans="1:19" s="110" customFormat="1" ht="13" x14ac:dyDescent="0.3">
      <c r="A34" s="138">
        <v>16</v>
      </c>
      <c r="B34" s="138" t="s">
        <v>116</v>
      </c>
      <c r="C34" s="110" t="s">
        <v>91</v>
      </c>
      <c r="E34" s="139">
        <v>8</v>
      </c>
      <c r="F34" s="139">
        <v>6.5</v>
      </c>
      <c r="G34" s="139">
        <v>3.5</v>
      </c>
      <c r="H34" s="139">
        <v>3.5</v>
      </c>
      <c r="I34" s="139">
        <v>4</v>
      </c>
      <c r="J34" s="139"/>
      <c r="K34" s="77">
        <f>((E34*0.25)+(F34*0.25)+(G34*0.2)+(H34*0.2)+(I34*0.1))-J34</f>
        <v>5.4250000000000007</v>
      </c>
      <c r="L34" s="74"/>
      <c r="M34" s="209">
        <v>6.16</v>
      </c>
      <c r="N34" s="77">
        <f>M34</f>
        <v>6.16</v>
      </c>
      <c r="O34" s="157"/>
      <c r="P34" s="174">
        <f>K34</f>
        <v>5.4250000000000007</v>
      </c>
      <c r="Q34" s="174">
        <f>N34</f>
        <v>6.16</v>
      </c>
      <c r="R34" s="56">
        <f>(P34*0.5)+(Q34*0.5)</f>
        <v>5.7925000000000004</v>
      </c>
      <c r="S34" s="19">
        <v>1</v>
      </c>
    </row>
  </sheetData>
  <mergeCells count="5">
    <mergeCell ref="A1:B1"/>
    <mergeCell ref="A3:B3"/>
    <mergeCell ref="E6:F6"/>
    <mergeCell ref="C18:D18"/>
    <mergeCell ref="A2:C2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S24"/>
  <sheetViews>
    <sheetView zoomScale="90" zoomScaleNormal="90" workbookViewId="0">
      <pane xSplit="4" topLeftCell="O1" activePane="topRight" state="frozen"/>
      <selection pane="topRight" activeCell="R28" sqref="R28"/>
    </sheetView>
  </sheetViews>
  <sheetFormatPr defaultColWidth="9.1796875" defaultRowHeight="12.5" x14ac:dyDescent="0.25"/>
  <cols>
    <col min="1" max="1" width="5.54296875" style="15" customWidth="1"/>
    <col min="2" max="2" width="21.26953125" style="15" customWidth="1"/>
    <col min="3" max="3" width="29.81640625" style="15" bestFit="1" customWidth="1"/>
    <col min="4" max="4" width="18.453125" style="38" customWidth="1"/>
    <col min="5" max="5" width="5.7265625" style="15" customWidth="1"/>
    <col min="6" max="6" width="5.1796875" style="15" customWidth="1"/>
    <col min="7" max="7" width="6.54296875" style="15" customWidth="1"/>
    <col min="8" max="8" width="5.26953125" style="15" customWidth="1"/>
    <col min="9" max="9" width="5.26953125" style="48" customWidth="1"/>
    <col min="10" max="10" width="10" style="93" bestFit="1" customWidth="1"/>
    <col min="11" max="11" width="7.1796875" style="15" customWidth="1"/>
    <col min="12" max="12" width="11.453125" style="15" customWidth="1"/>
    <col min="13" max="13" width="10" style="15" customWidth="1"/>
    <col min="14" max="14" width="9.453125" style="15" bestFit="1" customWidth="1"/>
    <col min="15" max="17" width="9.1796875" style="15"/>
    <col min="18" max="18" width="12.1796875" style="15" customWidth="1"/>
    <col min="19" max="16384" width="9.1796875" style="15"/>
  </cols>
  <sheetData>
    <row r="1" spans="1:19" ht="13" x14ac:dyDescent="0.3">
      <c r="A1" s="194" t="str">
        <f>CompInfo!B1</f>
        <v>Vaulting SA</v>
      </c>
      <c r="B1" s="194"/>
      <c r="F1" s="204"/>
      <c r="G1" s="204"/>
      <c r="L1" s="18"/>
    </row>
    <row r="2" spans="1:19" ht="13" x14ac:dyDescent="0.3">
      <c r="A2" s="195" t="str">
        <f>CompInfo!B2</f>
        <v>South Australian Vaulting Championships 2019</v>
      </c>
      <c r="B2" s="195"/>
      <c r="C2" s="195"/>
      <c r="L2" s="20"/>
    </row>
    <row r="3" spans="1:19" ht="13" x14ac:dyDescent="0.3">
      <c r="A3" s="196" t="str">
        <f>CompInfo!B3</f>
        <v>7th-8th September 2019</v>
      </c>
      <c r="B3" s="196"/>
      <c r="E3" s="205"/>
      <c r="F3" s="205"/>
      <c r="G3" s="205"/>
    </row>
    <row r="4" spans="1:19" x14ac:dyDescent="0.25">
      <c r="F4" s="21"/>
      <c r="G4" s="21"/>
      <c r="K4" s="21"/>
    </row>
    <row r="5" spans="1:19" s="21" customFormat="1" ht="13" x14ac:dyDescent="0.3">
      <c r="A5" s="19" t="s">
        <v>137</v>
      </c>
      <c r="B5" s="19"/>
      <c r="C5" s="99" t="s">
        <v>0</v>
      </c>
      <c r="D5" s="128" t="s">
        <v>167</v>
      </c>
      <c r="E5" s="39"/>
      <c r="F5" s="39"/>
      <c r="G5" s="39"/>
      <c r="H5" s="39"/>
      <c r="I5" s="49"/>
      <c r="J5" s="94"/>
      <c r="K5" s="39"/>
      <c r="L5" s="39"/>
      <c r="M5" s="39"/>
      <c r="N5" s="39"/>
      <c r="O5" s="39"/>
      <c r="P5" s="39"/>
      <c r="Q5" s="39"/>
      <c r="R5" s="39"/>
      <c r="S5" s="39"/>
    </row>
    <row r="6" spans="1:19" ht="13" x14ac:dyDescent="0.3">
      <c r="C6" s="99" t="s">
        <v>63</v>
      </c>
      <c r="D6" s="158" t="s">
        <v>168</v>
      </c>
      <c r="E6" s="200" t="s">
        <v>85</v>
      </c>
      <c r="F6" s="200"/>
      <c r="G6" s="59" t="str">
        <f>D5</f>
        <v>A.Deeks</v>
      </c>
      <c r="H6" s="39"/>
      <c r="I6" s="49"/>
      <c r="J6" s="94"/>
      <c r="K6" s="39"/>
      <c r="L6" s="60"/>
      <c r="M6" s="31" t="s">
        <v>63</v>
      </c>
      <c r="N6" s="59" t="str">
        <f>D6</f>
        <v>J.Leadbeater</v>
      </c>
      <c r="O6" s="65"/>
      <c r="P6" s="66"/>
      <c r="Q6" s="66"/>
      <c r="R6" s="39"/>
      <c r="S6" s="39"/>
    </row>
    <row r="7" spans="1:19" x14ac:dyDescent="0.25">
      <c r="E7" s="38"/>
      <c r="F7" s="38"/>
      <c r="G7" s="38"/>
      <c r="H7" s="38"/>
      <c r="K7" s="38"/>
      <c r="L7" s="61"/>
      <c r="M7" s="38"/>
      <c r="N7" s="38"/>
      <c r="O7" s="64"/>
      <c r="P7" s="67"/>
      <c r="Q7" s="67"/>
      <c r="R7" s="38"/>
      <c r="S7" s="38"/>
    </row>
    <row r="8" spans="1:19" x14ac:dyDescent="0.25">
      <c r="E8" s="38"/>
      <c r="F8" s="38"/>
      <c r="G8" s="38"/>
      <c r="H8" s="38"/>
      <c r="K8" s="38"/>
      <c r="L8" s="61"/>
      <c r="M8" s="38"/>
      <c r="N8" s="38"/>
      <c r="O8" s="64"/>
      <c r="P8" s="67"/>
      <c r="Q8" s="67"/>
      <c r="R8" s="38"/>
      <c r="S8" s="38"/>
    </row>
    <row r="9" spans="1:19" ht="13" x14ac:dyDescent="0.3">
      <c r="E9" s="35" t="s">
        <v>71</v>
      </c>
      <c r="F9" s="35"/>
      <c r="G9" s="35"/>
      <c r="H9" s="35"/>
      <c r="I9" s="46"/>
      <c r="J9" s="92"/>
      <c r="K9" s="35" t="s">
        <v>71</v>
      </c>
      <c r="L9" s="62"/>
      <c r="M9" s="39" t="s">
        <v>29</v>
      </c>
      <c r="N9" s="35" t="s">
        <v>84</v>
      </c>
      <c r="O9" s="22"/>
      <c r="P9" s="68" t="s">
        <v>78</v>
      </c>
      <c r="Q9" s="68" t="s">
        <v>79</v>
      </c>
      <c r="R9" s="37" t="s">
        <v>54</v>
      </c>
      <c r="S9" s="37" t="s">
        <v>30</v>
      </c>
    </row>
    <row r="10" spans="1:19" ht="13" x14ac:dyDescent="0.3">
      <c r="A10" s="21" t="s">
        <v>5</v>
      </c>
      <c r="B10" s="21" t="s">
        <v>6</v>
      </c>
      <c r="C10" s="21" t="s">
        <v>9</v>
      </c>
      <c r="D10" s="39"/>
      <c r="E10" t="s">
        <v>72</v>
      </c>
      <c r="F10" t="s">
        <v>73</v>
      </c>
      <c r="G10" t="s">
        <v>74</v>
      </c>
      <c r="H10" t="s">
        <v>75</v>
      </c>
      <c r="I10" t="s">
        <v>76</v>
      </c>
      <c r="J10" t="s">
        <v>138</v>
      </c>
      <c r="K10" s="35" t="s">
        <v>4</v>
      </c>
      <c r="L10" s="62"/>
      <c r="M10" s="38"/>
      <c r="N10" s="35" t="s">
        <v>4</v>
      </c>
      <c r="O10" s="64"/>
      <c r="P10" s="67"/>
      <c r="Q10" s="67"/>
      <c r="R10" s="19"/>
      <c r="S10" s="19"/>
    </row>
    <row r="11" spans="1:19" x14ac:dyDescent="0.25">
      <c r="A11" s="15">
        <v>1</v>
      </c>
      <c r="B11" s="97" t="s">
        <v>133</v>
      </c>
      <c r="C11" s="16"/>
      <c r="D11" s="16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4"/>
      <c r="P11" s="61"/>
      <c r="Q11" s="61"/>
      <c r="R11" s="61"/>
      <c r="S11" s="61"/>
    </row>
    <row r="12" spans="1:19" x14ac:dyDescent="0.25">
      <c r="A12" s="15">
        <v>2</v>
      </c>
      <c r="B12" s="97" t="s">
        <v>112</v>
      </c>
      <c r="C12" s="16"/>
      <c r="D12" s="16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4"/>
      <c r="P12" s="61"/>
      <c r="Q12" s="61"/>
      <c r="R12" s="61"/>
      <c r="S12" s="61"/>
    </row>
    <row r="13" spans="1:19" x14ac:dyDescent="0.25">
      <c r="A13" s="15">
        <v>3</v>
      </c>
      <c r="B13" s="97" t="s">
        <v>127</v>
      </c>
      <c r="C13" s="16"/>
      <c r="D13" s="16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4"/>
      <c r="P13" s="61"/>
      <c r="Q13" s="61"/>
      <c r="R13" s="61"/>
      <c r="S13" s="61"/>
    </row>
    <row r="14" spans="1:19" x14ac:dyDescent="0.25">
      <c r="A14" s="15">
        <v>4</v>
      </c>
      <c r="B14" s="97" t="s">
        <v>110</v>
      </c>
      <c r="C14" s="16"/>
      <c r="D14" s="16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4"/>
      <c r="P14" s="61"/>
      <c r="Q14" s="61"/>
      <c r="R14" s="61"/>
      <c r="S14" s="61"/>
    </row>
    <row r="15" spans="1:19" x14ac:dyDescent="0.25">
      <c r="A15" s="15">
        <v>5</v>
      </c>
      <c r="B15" s="97" t="s">
        <v>117</v>
      </c>
      <c r="C15" s="16"/>
      <c r="D15" s="16"/>
      <c r="E15" s="61"/>
      <c r="F15" s="61"/>
      <c r="G15" s="61"/>
      <c r="H15" s="60"/>
      <c r="I15" s="60"/>
      <c r="J15" s="60"/>
      <c r="K15" s="61"/>
      <c r="L15" s="61"/>
      <c r="M15" s="61"/>
      <c r="N15" s="61"/>
      <c r="O15" s="64"/>
      <c r="P15" s="61"/>
      <c r="Q15" s="61"/>
      <c r="R15" s="61"/>
      <c r="S15" s="61"/>
    </row>
    <row r="16" spans="1:19" x14ac:dyDescent="0.25">
      <c r="A16" s="15">
        <v>6</v>
      </c>
      <c r="B16" s="97" t="s">
        <v>108</v>
      </c>
      <c r="C16" s="16"/>
      <c r="D16" s="16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4"/>
      <c r="P16" s="61"/>
      <c r="Q16" s="61"/>
      <c r="R16" s="61"/>
      <c r="S16" s="61"/>
    </row>
    <row r="17" spans="1:19" ht="13" x14ac:dyDescent="0.3">
      <c r="A17" s="25" t="s">
        <v>33</v>
      </c>
      <c r="C17" s="91" t="s">
        <v>111</v>
      </c>
      <c r="E17" s="11">
        <v>8</v>
      </c>
      <c r="F17" s="11">
        <v>8.3000000000000007</v>
      </c>
      <c r="G17" s="11">
        <v>5</v>
      </c>
      <c r="H17" s="11">
        <v>5.5</v>
      </c>
      <c r="I17" s="11">
        <v>5.5</v>
      </c>
      <c r="J17" s="11"/>
      <c r="K17" s="43">
        <f>((E17*0.25)+(F17*0.25)+(G17*0.2)+(H17*0.2)+(I17*0.1))-J17</f>
        <v>6.7250000000000005</v>
      </c>
      <c r="L17" s="63"/>
      <c r="M17" s="176">
        <v>6.66</v>
      </c>
      <c r="N17" s="43">
        <f>M17</f>
        <v>6.66</v>
      </c>
      <c r="O17" s="64"/>
      <c r="P17" s="69">
        <f>K17</f>
        <v>6.7250000000000005</v>
      </c>
      <c r="Q17" s="69">
        <f>N17</f>
        <v>6.66</v>
      </c>
      <c r="R17" s="56">
        <f>(P17*0.5)+(Q17*0.5)</f>
        <v>6.6925000000000008</v>
      </c>
      <c r="S17" s="19">
        <v>1</v>
      </c>
    </row>
    <row r="18" spans="1:19" s="91" customFormat="1" x14ac:dyDescent="0.25">
      <c r="A18" s="91">
        <v>1</v>
      </c>
      <c r="B18" s="97" t="s">
        <v>123</v>
      </c>
      <c r="C18" s="16"/>
      <c r="D18" s="16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4"/>
      <c r="P18" s="61"/>
      <c r="Q18" s="61"/>
      <c r="R18" s="61"/>
      <c r="S18" s="61"/>
    </row>
    <row r="19" spans="1:19" s="91" customFormat="1" x14ac:dyDescent="0.25">
      <c r="A19" s="91">
        <v>2</v>
      </c>
      <c r="B19" s="97" t="s">
        <v>129</v>
      </c>
      <c r="C19" s="16"/>
      <c r="D19" s="16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4"/>
      <c r="P19" s="61"/>
      <c r="Q19" s="61"/>
      <c r="R19" s="61"/>
      <c r="S19" s="61"/>
    </row>
    <row r="20" spans="1:19" s="91" customFormat="1" x14ac:dyDescent="0.25">
      <c r="A20" s="91">
        <v>3</v>
      </c>
      <c r="B20" s="97" t="s">
        <v>124</v>
      </c>
      <c r="C20" s="16"/>
      <c r="D20" s="16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4"/>
      <c r="P20" s="61"/>
      <c r="Q20" s="61"/>
      <c r="R20" s="61"/>
      <c r="S20" s="61"/>
    </row>
    <row r="21" spans="1:19" s="91" customFormat="1" x14ac:dyDescent="0.25">
      <c r="A21" s="91">
        <v>4</v>
      </c>
      <c r="B21" s="97" t="s">
        <v>149</v>
      </c>
      <c r="C21" s="16"/>
      <c r="D21" s="16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4"/>
      <c r="P21" s="61"/>
      <c r="Q21" s="61"/>
      <c r="R21" s="61"/>
      <c r="S21" s="61"/>
    </row>
    <row r="22" spans="1:19" s="91" customFormat="1" x14ac:dyDescent="0.25">
      <c r="A22" s="91">
        <v>5</v>
      </c>
      <c r="B22" s="97" t="s">
        <v>131</v>
      </c>
      <c r="C22" s="16"/>
      <c r="D22" s="16"/>
      <c r="E22" s="61"/>
      <c r="F22" s="61"/>
      <c r="G22" s="61"/>
      <c r="H22" s="60"/>
      <c r="I22" s="60"/>
      <c r="J22" s="60"/>
      <c r="K22" s="61"/>
      <c r="L22" s="61"/>
      <c r="M22" s="61"/>
      <c r="N22" s="61"/>
      <c r="O22" s="64"/>
      <c r="P22" s="61"/>
      <c r="Q22" s="61"/>
      <c r="R22" s="61"/>
      <c r="S22" s="61"/>
    </row>
    <row r="23" spans="1:19" s="91" customFormat="1" x14ac:dyDescent="0.25">
      <c r="A23" s="91">
        <v>6</v>
      </c>
      <c r="B23" s="97" t="s">
        <v>118</v>
      </c>
      <c r="C23" s="16"/>
      <c r="D23" s="16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4"/>
      <c r="P23" s="61"/>
      <c r="Q23" s="61"/>
      <c r="R23" s="61"/>
      <c r="S23" s="61"/>
    </row>
    <row r="24" spans="1:19" s="91" customFormat="1" ht="13" x14ac:dyDescent="0.3">
      <c r="A24" s="25" t="s">
        <v>33</v>
      </c>
      <c r="C24" s="91" t="s">
        <v>94</v>
      </c>
      <c r="E24" s="11">
        <v>8.5</v>
      </c>
      <c r="F24" s="11">
        <v>6.5</v>
      </c>
      <c r="G24" s="11">
        <v>5.7</v>
      </c>
      <c r="H24" s="11">
        <v>4</v>
      </c>
      <c r="I24" s="11">
        <v>4.5</v>
      </c>
      <c r="J24" s="11"/>
      <c r="K24" s="43">
        <f>((E24*0.25)+(F24*0.25)+(G24*0.2)+(H24*0.2)+(I24*0.1))-J24</f>
        <v>6.1400000000000006</v>
      </c>
      <c r="L24" s="63"/>
      <c r="M24" s="176">
        <v>6.76</v>
      </c>
      <c r="N24" s="43">
        <f>M24</f>
        <v>6.76</v>
      </c>
      <c r="O24" s="64"/>
      <c r="P24" s="69">
        <f>K24</f>
        <v>6.1400000000000006</v>
      </c>
      <c r="Q24" s="69">
        <f>N24</f>
        <v>6.76</v>
      </c>
      <c r="R24" s="56">
        <f>(P24*0.5)+(Q24*0.5)</f>
        <v>6.45</v>
      </c>
      <c r="S24" s="19">
        <v>2</v>
      </c>
    </row>
  </sheetData>
  <mergeCells count="6">
    <mergeCell ref="E6:F6"/>
    <mergeCell ref="A1:B1"/>
    <mergeCell ref="A3:B3"/>
    <mergeCell ref="F1:G1"/>
    <mergeCell ref="E3:G3"/>
    <mergeCell ref="A2:C2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"/>
  <sheetViews>
    <sheetView workbookViewId="0">
      <selection activeCell="J28" sqref="J28"/>
    </sheetView>
  </sheetViews>
  <sheetFormatPr defaultRowHeight="12.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J13"/>
  <sheetViews>
    <sheetView zoomScale="90" zoomScaleNormal="90" workbookViewId="0">
      <pane xSplit="5" topLeftCell="F1" activePane="topRight" state="frozen"/>
      <selection pane="topRight" activeCell="AM12" sqref="AM12"/>
    </sheetView>
  </sheetViews>
  <sheetFormatPr defaultRowHeight="12.5" x14ac:dyDescent="0.25"/>
  <cols>
    <col min="1" max="1" width="5.54296875" customWidth="1"/>
    <col min="2" max="2" width="20.81640625" customWidth="1"/>
    <col min="3" max="3" width="19.54296875" customWidth="1"/>
    <col min="4" max="4" width="14" customWidth="1"/>
    <col min="5" max="5" width="14.81640625" customWidth="1"/>
    <col min="6" max="20" width="5.7265625" customWidth="1"/>
    <col min="21" max="21" width="6.453125" customWidth="1"/>
    <col min="22" max="22" width="3.1796875" customWidth="1"/>
    <col min="23" max="23" width="6" customWidth="1"/>
    <col min="24" max="24" width="5.7265625" customWidth="1"/>
    <col min="25" max="25" width="5.26953125" customWidth="1"/>
    <col min="26" max="26" width="5.81640625" customWidth="1"/>
    <col min="27" max="27" width="6.453125" customWidth="1"/>
    <col min="28" max="29" width="5.7265625" customWidth="1"/>
    <col min="30" max="30" width="5.54296875" customWidth="1"/>
    <col min="31" max="32" width="5.7265625" customWidth="1"/>
    <col min="33" max="33" width="3.1796875" customWidth="1"/>
    <col min="34" max="43" width="7.1796875" style="50" customWidth="1"/>
    <col min="44" max="44" width="3.453125" style="50" customWidth="1"/>
    <col min="45" max="45" width="8.54296875" customWidth="1"/>
    <col min="46" max="46" width="6.54296875" customWidth="1"/>
    <col min="47" max="47" width="7.453125" customWidth="1"/>
    <col min="48" max="48" width="8.26953125" customWidth="1"/>
    <col min="49" max="49" width="7.81640625" customWidth="1"/>
    <col min="50" max="50" width="5.7265625" customWidth="1"/>
    <col min="51" max="51" width="4" customWidth="1"/>
    <col min="52" max="52" width="7.81640625" customWidth="1"/>
    <col min="53" max="53" width="8.81640625" customWidth="1"/>
    <col min="54" max="54" width="7.81640625" customWidth="1"/>
    <col min="55" max="55" width="4.1796875" customWidth="1"/>
    <col min="56" max="60" width="5.7265625" customWidth="1"/>
    <col min="61" max="61" width="6.26953125" customWidth="1"/>
    <col min="62" max="62" width="2.7265625" customWidth="1"/>
    <col min="63" max="63" width="5.453125" customWidth="1"/>
    <col min="64" max="68" width="5.7265625" customWidth="1"/>
    <col min="69" max="69" width="6.1796875" customWidth="1"/>
    <col min="70" max="71" width="8.26953125" customWidth="1"/>
    <col min="72" max="72" width="5.7265625" customWidth="1"/>
    <col min="73" max="73" width="7.26953125" customWidth="1"/>
    <col min="74" max="74" width="8.54296875" customWidth="1"/>
    <col min="75" max="75" width="7.26953125" customWidth="1"/>
    <col min="76" max="76" width="7.453125" customWidth="1"/>
    <col min="77" max="77" width="6.54296875" customWidth="1"/>
    <col min="78" max="78" width="5.7265625" customWidth="1"/>
    <col min="79" max="80" width="6.7265625" customWidth="1"/>
    <col min="81" max="81" width="3.1796875" customWidth="1"/>
    <col min="82" max="87" width="5.7265625" customWidth="1"/>
    <col min="88" max="88" width="6.7265625" customWidth="1"/>
    <col min="89" max="89" width="3.1796875" customWidth="1"/>
    <col min="90" max="101" width="5.7265625" customWidth="1"/>
    <col min="102" max="102" width="3.1796875" customWidth="1"/>
    <col min="103" max="107" width="8.26953125" customWidth="1"/>
    <col min="108" max="109" width="5.7265625" customWidth="1"/>
    <col min="110" max="110" width="3.1796875" customWidth="1"/>
    <col min="111" max="114" width="5.7265625" customWidth="1"/>
    <col min="115" max="115" width="6.81640625" customWidth="1"/>
    <col min="116" max="116" width="6.7265625" customWidth="1"/>
    <col min="117" max="117" width="3.1796875" customWidth="1"/>
    <col min="118" max="123" width="5.7265625" customWidth="1"/>
    <col min="124" max="124" width="6.7265625" customWidth="1"/>
    <col min="125" max="125" width="3.1796875" customWidth="1"/>
    <col min="126" max="137" width="5.7265625" customWidth="1"/>
    <col min="138" max="138" width="3.1796875" customWidth="1"/>
    <col min="139" max="143" width="8.26953125" customWidth="1"/>
    <col min="144" max="145" width="5.7265625" customWidth="1"/>
    <col min="146" max="146" width="3.1796875" customWidth="1"/>
    <col min="147" max="150" width="5.7265625" customWidth="1"/>
    <col min="151" max="151" width="6.81640625" customWidth="1"/>
    <col min="152" max="152" width="6.7265625" customWidth="1"/>
    <col min="153" max="153" width="3.1796875" customWidth="1"/>
    <col min="154" max="159" width="5.7265625" customWidth="1"/>
    <col min="160" max="160" width="6.7265625" customWidth="1"/>
    <col min="161" max="161" width="3.1796875" customWidth="1"/>
    <col min="162" max="166" width="8.7265625" customWidth="1"/>
    <col min="167" max="167" width="11.54296875" customWidth="1"/>
    <col min="168" max="168" width="3.1796875" customWidth="1"/>
    <col min="169" max="173" width="8.7265625" customWidth="1"/>
    <col min="174" max="174" width="11.54296875" customWidth="1"/>
    <col min="175" max="175" width="3.7265625" customWidth="1"/>
    <col min="176" max="180" width="8.7265625" customWidth="1"/>
    <col min="181" max="181" width="11.54296875" customWidth="1"/>
    <col min="182" max="182" width="3.7265625" customWidth="1"/>
    <col min="183" max="187" width="8.7265625" customWidth="1"/>
    <col min="188" max="188" width="11.54296875" customWidth="1"/>
  </cols>
  <sheetData>
    <row r="1" spans="1:166" ht="13" x14ac:dyDescent="0.3">
      <c r="A1" s="186">
        <f>'Open Ind wTT'!B1</f>
        <v>0</v>
      </c>
      <c r="B1" s="186"/>
      <c r="C1" s="5"/>
      <c r="D1" s="5"/>
    </row>
    <row r="2" spans="1:166" ht="13" x14ac:dyDescent="0.3">
      <c r="A2" s="186">
        <f>'Open Ind wTT'!B2</f>
        <v>0</v>
      </c>
      <c r="B2" s="186"/>
      <c r="C2" s="5"/>
      <c r="D2" s="5"/>
    </row>
    <row r="3" spans="1:166" ht="13" x14ac:dyDescent="0.3">
      <c r="A3" s="186" t="str">
        <f>CompInfo!B3</f>
        <v>7th-8th September 2019</v>
      </c>
      <c r="B3" s="186"/>
      <c r="C3" s="5"/>
      <c r="D3" s="5"/>
    </row>
    <row r="4" spans="1:166" ht="13" x14ac:dyDescent="0.3">
      <c r="A4" s="5"/>
      <c r="B4" s="5"/>
      <c r="C4" s="5"/>
      <c r="D4" s="5"/>
    </row>
    <row r="5" spans="1:166" ht="13" x14ac:dyDescent="0.3">
      <c r="A5" s="186" t="s">
        <v>41</v>
      </c>
      <c r="B5" s="186"/>
      <c r="C5" s="32" t="s">
        <v>0</v>
      </c>
      <c r="D5" s="40"/>
      <c r="F5" t="s">
        <v>0</v>
      </c>
      <c r="H5" s="187">
        <f>D5</f>
        <v>0</v>
      </c>
      <c r="I5" s="187"/>
      <c r="J5" s="187"/>
      <c r="K5" s="187"/>
      <c r="V5" s="1"/>
      <c r="W5" t="s">
        <v>63</v>
      </c>
      <c r="Y5" s="187">
        <f>D6</f>
        <v>0</v>
      </c>
      <c r="Z5" s="187"/>
      <c r="AA5" s="187"/>
      <c r="AG5" s="1"/>
      <c r="AH5" t="s">
        <v>0</v>
      </c>
      <c r="AI5"/>
      <c r="AJ5" s="187">
        <f>D5</f>
        <v>0</v>
      </c>
      <c r="AK5" s="187"/>
      <c r="AL5" s="187"/>
      <c r="AM5" s="187"/>
      <c r="AN5" s="42"/>
      <c r="AO5" s="42"/>
      <c r="AP5" s="42"/>
      <c r="AQ5" s="42"/>
      <c r="AR5" s="86"/>
      <c r="AS5" s="42" t="s">
        <v>63</v>
      </c>
      <c r="AU5" s="187">
        <f>D6</f>
        <v>0</v>
      </c>
      <c r="AV5" s="187"/>
      <c r="AW5" s="187"/>
      <c r="AX5" s="187"/>
      <c r="BC5" s="1"/>
      <c r="BD5" t="s">
        <v>0</v>
      </c>
      <c r="BF5" s="187">
        <f>D5</f>
        <v>0</v>
      </c>
      <c r="BG5" s="187"/>
      <c r="BH5" s="187"/>
      <c r="BI5" s="187"/>
      <c r="BP5" s="1"/>
      <c r="BQ5" t="s">
        <v>63</v>
      </c>
      <c r="BS5" s="3">
        <f>D6</f>
        <v>0</v>
      </c>
      <c r="BT5" s="2"/>
      <c r="BU5" t="s">
        <v>42</v>
      </c>
      <c r="BV5" s="3"/>
      <c r="BZ5" s="4"/>
      <c r="CG5" s="4"/>
      <c r="CN5" s="4"/>
      <c r="CU5" s="4"/>
    </row>
    <row r="6" spans="1:166" s="7" customFormat="1" ht="13" x14ac:dyDescent="0.3">
      <c r="C6" s="32" t="s">
        <v>63</v>
      </c>
      <c r="D6" s="41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 s="1"/>
      <c r="W6"/>
      <c r="X6"/>
      <c r="Y6"/>
      <c r="Z6"/>
      <c r="AA6"/>
      <c r="AB6"/>
      <c r="AC6"/>
      <c r="AD6"/>
      <c r="AE6"/>
      <c r="AF6"/>
      <c r="AG6" s="1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71"/>
      <c r="AS6"/>
      <c r="AT6"/>
      <c r="AU6"/>
      <c r="AV6"/>
      <c r="AW6"/>
      <c r="AX6"/>
      <c r="AY6"/>
      <c r="AZ6"/>
      <c r="BA6"/>
      <c r="BB6"/>
      <c r="BC6" s="1"/>
      <c r="BD6"/>
      <c r="BE6"/>
      <c r="BF6"/>
      <c r="BG6"/>
      <c r="BH6"/>
      <c r="BI6"/>
      <c r="BJ6"/>
      <c r="BK6"/>
      <c r="BL6"/>
      <c r="BM6"/>
      <c r="BN6"/>
      <c r="BO6"/>
      <c r="BP6" s="1"/>
      <c r="BQ6"/>
      <c r="BR6"/>
      <c r="BS6"/>
      <c r="BT6" s="2"/>
      <c r="BU6"/>
      <c r="BV6" s="3"/>
      <c r="BW6"/>
      <c r="BX6"/>
      <c r="BY6"/>
      <c r="BZ6" s="6"/>
      <c r="CA6"/>
      <c r="CB6"/>
      <c r="CC6"/>
      <c r="CD6"/>
      <c r="CE6"/>
      <c r="CF6"/>
      <c r="CG6" s="6"/>
      <c r="CH6"/>
      <c r="CI6"/>
      <c r="CJ6"/>
      <c r="CK6"/>
      <c r="CL6"/>
      <c r="CM6"/>
      <c r="CN6" s="6"/>
      <c r="CO6"/>
      <c r="CP6"/>
      <c r="CQ6"/>
      <c r="CR6"/>
      <c r="CS6"/>
      <c r="CT6"/>
      <c r="CU6" s="6"/>
    </row>
    <row r="7" spans="1:166" x14ac:dyDescent="0.25">
      <c r="V7" s="1"/>
      <c r="AG7" s="1"/>
      <c r="AR7" s="71"/>
      <c r="BC7" s="1"/>
      <c r="BP7" s="1"/>
      <c r="BT7" s="2"/>
      <c r="BU7" s="7"/>
      <c r="BV7" s="7"/>
      <c r="BW7" s="7"/>
      <c r="BX7" s="7"/>
      <c r="BY7" s="7"/>
      <c r="BZ7" s="7"/>
      <c r="CC7" s="7"/>
      <c r="CD7" s="7"/>
      <c r="CE7" s="7"/>
      <c r="CF7" s="7"/>
      <c r="CJ7" s="7"/>
      <c r="CK7" s="7"/>
      <c r="CL7" s="7"/>
      <c r="CM7" s="7"/>
      <c r="CQ7" s="7"/>
      <c r="CR7" s="7"/>
      <c r="CS7" s="7"/>
      <c r="CT7" s="7"/>
    </row>
    <row r="8" spans="1:166" x14ac:dyDescent="0.25">
      <c r="V8" s="1"/>
      <c r="AG8" s="1"/>
      <c r="AR8" s="71"/>
      <c r="BC8" s="1"/>
      <c r="BP8" s="1"/>
      <c r="BT8" s="2"/>
      <c r="BU8" s="7"/>
      <c r="BV8" s="7"/>
      <c r="BW8" s="7"/>
      <c r="BX8" s="7"/>
      <c r="BY8" s="7"/>
      <c r="BZ8" s="7"/>
      <c r="CC8" s="7"/>
      <c r="CD8" s="7"/>
      <c r="CE8" s="7"/>
      <c r="CF8" s="7"/>
      <c r="CJ8" s="7"/>
      <c r="CK8" s="7"/>
      <c r="CL8" s="7"/>
      <c r="CM8" s="7"/>
      <c r="CQ8" s="7"/>
      <c r="CR8" s="7"/>
      <c r="CS8" s="7"/>
      <c r="CT8" s="7"/>
    </row>
    <row r="9" spans="1:166" x14ac:dyDescent="0.25">
      <c r="F9" s="189" t="s">
        <v>1</v>
      </c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8"/>
      <c r="W9" s="189" t="s">
        <v>1</v>
      </c>
      <c r="X9" s="189"/>
      <c r="Y9" s="189"/>
      <c r="Z9" s="189"/>
      <c r="AA9" s="189"/>
      <c r="AB9" s="189"/>
      <c r="AC9" s="189"/>
      <c r="AD9" s="189"/>
      <c r="AE9" s="189"/>
      <c r="AF9" s="189"/>
      <c r="AG9" s="8"/>
      <c r="AH9" s="193" t="s">
        <v>82</v>
      </c>
      <c r="AI9" s="193"/>
      <c r="AJ9" s="193"/>
      <c r="AK9" s="193"/>
      <c r="AL9" s="193"/>
      <c r="AM9" s="193"/>
      <c r="AN9" s="193"/>
      <c r="AO9" s="193"/>
      <c r="AP9" s="193"/>
      <c r="AQ9" s="193"/>
      <c r="AR9" s="62"/>
      <c r="AS9" s="189" t="s">
        <v>3</v>
      </c>
      <c r="AT9" s="189"/>
      <c r="AU9" s="189"/>
      <c r="AV9" s="189"/>
      <c r="AW9" s="189"/>
      <c r="AX9" s="189"/>
      <c r="AY9" s="7"/>
      <c r="AZ9" s="189" t="s">
        <v>83</v>
      </c>
      <c r="BA9" s="189"/>
      <c r="BB9" s="189"/>
      <c r="BC9" s="1"/>
      <c r="BD9" s="189" t="s">
        <v>2</v>
      </c>
      <c r="BE9" s="189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"/>
      <c r="BQ9" s="189" t="s">
        <v>2</v>
      </c>
      <c r="BR9" s="189"/>
      <c r="BS9" s="189"/>
      <c r="BT9" s="2"/>
      <c r="CB9" s="7"/>
      <c r="CC9" s="7"/>
      <c r="CD9" s="7"/>
      <c r="CE9" s="7"/>
      <c r="CF9" s="7"/>
      <c r="CI9" s="7"/>
      <c r="CJ9" s="7"/>
      <c r="CK9" s="7"/>
      <c r="CL9" s="7"/>
      <c r="CM9" s="7"/>
      <c r="CP9" s="7"/>
      <c r="CQ9" s="7"/>
      <c r="CR9" s="7"/>
      <c r="CS9" s="7"/>
      <c r="CT9" s="7"/>
    </row>
    <row r="10" spans="1:166" ht="13" x14ac:dyDescent="0.3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7" t="s">
        <v>7</v>
      </c>
      <c r="G10" s="33"/>
      <c r="H10" s="33"/>
      <c r="I10" s="33"/>
      <c r="J10" s="33"/>
      <c r="K10" s="42" t="s">
        <v>7</v>
      </c>
      <c r="L10" s="7" t="s">
        <v>10</v>
      </c>
      <c r="M10" s="7" t="s">
        <v>11</v>
      </c>
      <c r="N10" s="7" t="s">
        <v>12</v>
      </c>
      <c r="O10" s="7" t="s">
        <v>13</v>
      </c>
      <c r="P10" s="7" t="s">
        <v>14</v>
      </c>
      <c r="Q10" s="7" t="s">
        <v>15</v>
      </c>
      <c r="R10" s="7" t="s">
        <v>16</v>
      </c>
      <c r="S10" s="7" t="s">
        <v>17</v>
      </c>
      <c r="T10" s="7" t="s">
        <v>18</v>
      </c>
      <c r="U10" s="7" t="s">
        <v>19</v>
      </c>
      <c r="V10" s="8"/>
      <c r="W10" s="33" t="s">
        <v>10</v>
      </c>
      <c r="X10" s="33" t="s">
        <v>11</v>
      </c>
      <c r="Y10" s="33" t="s">
        <v>12</v>
      </c>
      <c r="Z10" s="33" t="s">
        <v>13</v>
      </c>
      <c r="AA10" s="33" t="s">
        <v>14</v>
      </c>
      <c r="AB10" s="33" t="s">
        <v>15</v>
      </c>
      <c r="AC10" s="33" t="s">
        <v>16</v>
      </c>
      <c r="AD10" s="33" t="s">
        <v>17</v>
      </c>
      <c r="AE10" s="33" t="s">
        <v>18</v>
      </c>
      <c r="AF10" s="33" t="s">
        <v>19</v>
      </c>
      <c r="AG10" s="8"/>
      <c r="AH10" s="51" t="s">
        <v>7</v>
      </c>
      <c r="AI10" s="51"/>
      <c r="AJ10" s="51"/>
      <c r="AK10" s="51"/>
      <c r="AL10" s="51"/>
      <c r="AM10" s="51" t="s">
        <v>7</v>
      </c>
      <c r="AN10" s="51" t="s">
        <v>71</v>
      </c>
      <c r="AO10" s="51"/>
      <c r="AP10" s="51"/>
      <c r="AQ10" s="51" t="s">
        <v>81</v>
      </c>
      <c r="AR10" s="62"/>
      <c r="AS10" s="7" t="s">
        <v>21</v>
      </c>
      <c r="AT10" s="7" t="s">
        <v>22</v>
      </c>
      <c r="AU10" s="7" t="s">
        <v>23</v>
      </c>
      <c r="AV10" s="7" t="s">
        <v>24</v>
      </c>
      <c r="AW10" s="7" t="s">
        <v>25</v>
      </c>
      <c r="AX10" s="7" t="s">
        <v>26</v>
      </c>
      <c r="AY10" s="7"/>
      <c r="AZ10" s="7" t="s">
        <v>27</v>
      </c>
      <c r="BA10" s="35" t="s">
        <v>35</v>
      </c>
      <c r="BB10" s="35" t="s">
        <v>35</v>
      </c>
      <c r="BC10" s="8"/>
      <c r="BD10" s="33" t="s">
        <v>7</v>
      </c>
      <c r="BE10" s="33"/>
      <c r="BF10" s="33"/>
      <c r="BG10" s="33"/>
      <c r="BH10" s="33"/>
      <c r="BI10" s="33" t="s">
        <v>7</v>
      </c>
      <c r="BJ10" s="42"/>
      <c r="BK10" s="33" t="s">
        <v>71</v>
      </c>
      <c r="BL10" s="33"/>
      <c r="BM10" s="33"/>
      <c r="BN10" s="33"/>
      <c r="BO10" s="33" t="s">
        <v>71</v>
      </c>
      <c r="BP10" s="8"/>
      <c r="BQ10" s="9" t="s">
        <v>27</v>
      </c>
      <c r="BR10" s="33" t="s">
        <v>28</v>
      </c>
      <c r="BS10" s="9" t="s">
        <v>29</v>
      </c>
      <c r="BT10" s="10"/>
      <c r="BU10" s="34" t="s">
        <v>43</v>
      </c>
      <c r="BV10" s="34" t="s">
        <v>29</v>
      </c>
      <c r="BW10" s="34" t="s">
        <v>44</v>
      </c>
      <c r="BX10" s="34" t="s">
        <v>4</v>
      </c>
      <c r="BY10" s="34" t="s">
        <v>30</v>
      </c>
      <c r="BZ10" s="7"/>
      <c r="CA10" s="7"/>
      <c r="CB10" s="7"/>
      <c r="CC10" s="7"/>
      <c r="CD10" s="7"/>
      <c r="CE10" s="7"/>
    </row>
    <row r="11" spans="1:166" x14ac:dyDescent="0.25">
      <c r="F11" t="s">
        <v>64</v>
      </c>
      <c r="G11" t="s">
        <v>65</v>
      </c>
      <c r="H11" t="s">
        <v>66</v>
      </c>
      <c r="I11" t="s">
        <v>67</v>
      </c>
      <c r="J11" t="s">
        <v>68</v>
      </c>
      <c r="K11" s="42" t="s">
        <v>4</v>
      </c>
      <c r="V11" s="1"/>
      <c r="AG11" s="1"/>
      <c r="AH11" s="50" t="s">
        <v>64</v>
      </c>
      <c r="AI11" s="50" t="s">
        <v>65</v>
      </c>
      <c r="AJ11" s="50" t="s">
        <v>66</v>
      </c>
      <c r="AK11" s="50" t="s">
        <v>67</v>
      </c>
      <c r="AL11" s="50" t="s">
        <v>68</v>
      </c>
      <c r="AM11" s="51" t="s">
        <v>4</v>
      </c>
      <c r="AN11" s="50" t="s">
        <v>72</v>
      </c>
      <c r="AO11" s="50" t="s">
        <v>73</v>
      </c>
      <c r="AP11" s="50" t="s">
        <v>74</v>
      </c>
      <c r="AQ11" s="51" t="s">
        <v>4</v>
      </c>
      <c r="AR11" s="71"/>
      <c r="BA11" s="35" t="s">
        <v>26</v>
      </c>
      <c r="BB11" s="35" t="s">
        <v>20</v>
      </c>
      <c r="BC11" s="1"/>
      <c r="BD11" t="s">
        <v>64</v>
      </c>
      <c r="BE11" t="s">
        <v>65</v>
      </c>
      <c r="BF11" t="s">
        <v>66</v>
      </c>
      <c r="BG11" t="s">
        <v>67</v>
      </c>
      <c r="BH11" t="s">
        <v>68</v>
      </c>
      <c r="BI11" s="33" t="s">
        <v>4</v>
      </c>
      <c r="BJ11" s="42"/>
      <c r="BK11" t="s">
        <v>72</v>
      </c>
      <c r="BL11" t="s">
        <v>73</v>
      </c>
      <c r="BM11" t="s">
        <v>74</v>
      </c>
      <c r="BN11" t="s">
        <v>75</v>
      </c>
      <c r="BO11" s="33" t="s">
        <v>4</v>
      </c>
      <c r="BP11" s="1"/>
      <c r="BT11" s="2"/>
    </row>
    <row r="12" spans="1:166" ht="13" x14ac:dyDescent="0.3">
      <c r="F12" s="11"/>
      <c r="G12" s="11"/>
      <c r="H12" s="11"/>
      <c r="I12" s="11"/>
      <c r="J12" s="11"/>
      <c r="K12" s="43">
        <f>(F12*0.3)+(G12*0.25)+(H12*0.25)+(I12*0.15)+(J12*0.05)</f>
        <v>0</v>
      </c>
      <c r="L12" s="14"/>
      <c r="M12" s="11"/>
      <c r="N12" s="11"/>
      <c r="O12" s="11"/>
      <c r="P12" s="11"/>
      <c r="Q12" s="11"/>
      <c r="R12" s="11"/>
      <c r="S12" s="11"/>
      <c r="T12" s="13">
        <f>SUM(L12:S12)</f>
        <v>0</v>
      </c>
      <c r="U12" s="13">
        <f>T12/8</f>
        <v>0</v>
      </c>
      <c r="V12" s="1"/>
      <c r="W12" s="11"/>
      <c r="X12" s="11"/>
      <c r="Y12" s="11"/>
      <c r="Z12" s="11"/>
      <c r="AA12" s="11"/>
      <c r="AB12" s="11"/>
      <c r="AC12" s="11"/>
      <c r="AD12" s="11"/>
      <c r="AE12" s="12">
        <f>SUM(W12:AD12)</f>
        <v>0</v>
      </c>
      <c r="AF12" s="13">
        <f>AE12/8</f>
        <v>0</v>
      </c>
      <c r="AG12" s="1"/>
      <c r="AH12" s="41"/>
      <c r="AI12" s="41"/>
      <c r="AJ12" s="41"/>
      <c r="AK12" s="41"/>
      <c r="AL12" s="41"/>
      <c r="AM12" s="43">
        <f>(AH12*0.3)+(AI12*0.25)+(AJ12*0.25)+(AK12*0.15)+(AL12*0.05)</f>
        <v>0</v>
      </c>
      <c r="AN12" s="41"/>
      <c r="AO12" s="41"/>
      <c r="AP12" s="41"/>
      <c r="AQ12" s="43">
        <f>(AN12*0.4)+(AO12*0.3)+(AP12*0.3)</f>
        <v>0</v>
      </c>
      <c r="AR12" s="71"/>
      <c r="AS12" s="11"/>
      <c r="AT12" s="11"/>
      <c r="AU12" s="11"/>
      <c r="AV12" s="11"/>
      <c r="AW12" s="11"/>
      <c r="AX12" s="13">
        <f>SUM(AS12:AW12)</f>
        <v>0</v>
      </c>
      <c r="AZ12" s="11"/>
      <c r="BA12" s="13">
        <f>SUM(AX12+AZ12)</f>
        <v>0</v>
      </c>
      <c r="BB12" s="13">
        <f>BA12/6</f>
        <v>0</v>
      </c>
      <c r="BC12" s="1"/>
      <c r="BD12" s="11"/>
      <c r="BE12" s="11"/>
      <c r="BF12" s="11"/>
      <c r="BG12" s="11"/>
      <c r="BH12" s="11"/>
      <c r="BI12" s="43">
        <f>(BD12*0.3)+(BE12*0.25)+(BF12*0.25)+(BG12*0.15)+(BH12*0.05)</f>
        <v>0</v>
      </c>
      <c r="BJ12" s="43"/>
      <c r="BK12" s="11"/>
      <c r="BL12" s="11"/>
      <c r="BM12" s="11"/>
      <c r="BN12" s="11"/>
      <c r="BO12" s="43">
        <f>(BK12*0.2)+(BL12*0.15)+(BM12*0.35)+(BN12*0.3)</f>
        <v>0</v>
      </c>
      <c r="BP12" s="1"/>
      <c r="BQ12" s="11"/>
      <c r="BR12" s="11"/>
      <c r="BS12" s="12">
        <f>(BQ12*0.7)+(BR12*0.3)</f>
        <v>0</v>
      </c>
      <c r="BT12" s="2"/>
      <c r="BU12" s="13">
        <f>(K12*0.25)+(U12*0.375)+(AF12*0.375)</f>
        <v>0</v>
      </c>
      <c r="BV12" s="13">
        <f>(AM12*0.25)+(AQ12*0.25)+(BB12*0.5)</f>
        <v>0</v>
      </c>
      <c r="BW12" s="13">
        <f>(BI12*0.25)+(BO12*0.25)+(BS12*0.5)</f>
        <v>0</v>
      </c>
      <c r="BX12" s="45">
        <f>AVERAGE(BU12:BW12)</f>
        <v>0</v>
      </c>
      <c r="BY12" s="45"/>
      <c r="BZ12" s="13"/>
      <c r="CC12" s="13"/>
      <c r="CD12" s="13"/>
    </row>
    <row r="13" spans="1:166" x14ac:dyDescent="0.25"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AU13" s="12"/>
      <c r="AV13" s="12"/>
      <c r="AW13" s="12"/>
      <c r="AX13" s="12"/>
      <c r="AY13" s="13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3"/>
      <c r="DD13" s="12"/>
      <c r="DE13" s="12"/>
      <c r="DF13" s="12"/>
      <c r="DG13" s="12"/>
      <c r="DH13" s="12"/>
      <c r="DI13" s="12"/>
      <c r="DJ13" s="13"/>
      <c r="DK13" s="13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3"/>
      <c r="FG13" s="13"/>
      <c r="FH13" s="13"/>
      <c r="FI13" s="13"/>
      <c r="FJ13" s="13"/>
    </row>
  </sheetData>
  <mergeCells count="16">
    <mergeCell ref="AJ5:AM5"/>
    <mergeCell ref="AH9:AQ9"/>
    <mergeCell ref="F9:U9"/>
    <mergeCell ref="A1:B1"/>
    <mergeCell ref="A2:B2"/>
    <mergeCell ref="A3:B3"/>
    <mergeCell ref="A5:B5"/>
    <mergeCell ref="W9:AF9"/>
    <mergeCell ref="Y5:AA5"/>
    <mergeCell ref="H5:K5"/>
    <mergeCell ref="BQ9:BS9"/>
    <mergeCell ref="BD9:BO9"/>
    <mergeCell ref="BF5:BI5"/>
    <mergeCell ref="AS9:AX9"/>
    <mergeCell ref="AZ9:BB9"/>
    <mergeCell ref="AU5:AX5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DX13"/>
  <sheetViews>
    <sheetView zoomScale="90" zoomScaleNormal="90" workbookViewId="0">
      <pane xSplit="5" topLeftCell="F1" activePane="topRight" state="frozen"/>
      <selection pane="topRight" activeCell="AM12" sqref="AM12"/>
    </sheetView>
  </sheetViews>
  <sheetFormatPr defaultRowHeight="12.5" x14ac:dyDescent="0.25"/>
  <cols>
    <col min="1" max="1" width="5.54296875" customWidth="1"/>
    <col min="2" max="2" width="20.81640625" customWidth="1"/>
    <col min="3" max="3" width="19.54296875" customWidth="1"/>
    <col min="4" max="4" width="14" customWidth="1"/>
    <col min="5" max="5" width="14.81640625" customWidth="1"/>
    <col min="6" max="6" width="5.7265625" customWidth="1"/>
    <col min="7" max="7" width="5.1796875" customWidth="1"/>
    <col min="8" max="10" width="5.7265625" customWidth="1"/>
    <col min="11" max="11" width="7.1796875" customWidth="1"/>
    <col min="12" max="21" width="5.7265625" customWidth="1"/>
    <col min="22" max="22" width="3.54296875" customWidth="1"/>
    <col min="23" max="24" width="5.7265625" customWidth="1"/>
    <col min="25" max="25" width="6.7265625" customWidth="1"/>
    <col min="26" max="26" width="6.1796875" customWidth="1"/>
    <col min="27" max="27" width="5.81640625" customWidth="1"/>
    <col min="28" max="31" width="5.7265625" customWidth="1"/>
    <col min="32" max="32" width="5.453125" customWidth="1"/>
    <col min="33" max="33" width="5.7265625" customWidth="1"/>
    <col min="34" max="34" width="5.1796875" customWidth="1"/>
    <col min="35" max="36" width="5.54296875" customWidth="1"/>
    <col min="37" max="37" width="5.7265625" customWidth="1"/>
    <col min="38" max="38" width="6.54296875" customWidth="1"/>
    <col min="39" max="39" width="6.453125" customWidth="1"/>
    <col min="40" max="40" width="2.81640625" customWidth="1"/>
    <col min="41" max="41" width="5.7265625" customWidth="1"/>
    <col min="42" max="42" width="5.54296875" customWidth="1"/>
    <col min="43" max="43" width="6.81640625" customWidth="1"/>
    <col min="44" max="46" width="5.7265625" customWidth="1"/>
    <col min="47" max="47" width="6.7265625" customWidth="1"/>
    <col min="48" max="48" width="5.7265625" customWidth="1"/>
    <col min="49" max="49" width="7.7265625" customWidth="1"/>
    <col min="50" max="51" width="8.26953125" customWidth="1"/>
    <col min="52" max="52" width="7" customWidth="1"/>
    <col min="53" max="63" width="5.7265625" customWidth="1"/>
    <col min="64" max="64" width="3.1796875" customWidth="1"/>
    <col min="65" max="69" width="8.26953125" customWidth="1"/>
    <col min="70" max="71" width="5.7265625" customWidth="1"/>
    <col min="72" max="72" width="3.1796875" customWidth="1"/>
    <col min="73" max="76" width="5.7265625" customWidth="1"/>
    <col min="77" max="77" width="6.81640625" customWidth="1"/>
    <col min="78" max="78" width="6.7265625" customWidth="1"/>
    <col min="79" max="79" width="3.1796875" customWidth="1"/>
    <col min="80" max="85" width="5.7265625" customWidth="1"/>
    <col min="86" max="86" width="6.7265625" customWidth="1"/>
    <col min="87" max="87" width="3.1796875" customWidth="1"/>
    <col min="88" max="99" width="5.7265625" customWidth="1"/>
    <col min="100" max="100" width="3.1796875" customWidth="1"/>
    <col min="101" max="105" width="8.26953125" customWidth="1"/>
    <col min="106" max="107" width="5.7265625" customWidth="1"/>
    <col min="108" max="108" width="3.1796875" customWidth="1"/>
    <col min="109" max="112" width="5.7265625" customWidth="1"/>
    <col min="113" max="113" width="6.81640625" customWidth="1"/>
    <col min="114" max="114" width="6.7265625" customWidth="1"/>
    <col min="115" max="115" width="3.1796875" customWidth="1"/>
    <col min="116" max="121" width="5.7265625" customWidth="1"/>
    <col min="122" max="122" width="6.7265625" customWidth="1"/>
    <col min="123" max="123" width="3.1796875" customWidth="1"/>
    <col min="124" max="128" width="8.7265625" customWidth="1"/>
    <col min="129" max="129" width="11.54296875" customWidth="1"/>
    <col min="130" max="130" width="3.1796875" customWidth="1"/>
    <col min="131" max="135" width="8.7265625" customWidth="1"/>
    <col min="136" max="136" width="11.54296875" customWidth="1"/>
    <col min="137" max="137" width="3.7265625" customWidth="1"/>
    <col min="138" max="142" width="8.7265625" customWidth="1"/>
    <col min="143" max="143" width="11.54296875" customWidth="1"/>
    <col min="144" max="144" width="3.7265625" customWidth="1"/>
    <col min="145" max="149" width="8.7265625" customWidth="1"/>
    <col min="150" max="150" width="11.54296875" customWidth="1"/>
  </cols>
  <sheetData>
    <row r="1" spans="1:128" ht="13" x14ac:dyDescent="0.3">
      <c r="A1" s="186">
        <f>'Open Ind wTT'!B1</f>
        <v>0</v>
      </c>
      <c r="B1" s="186"/>
      <c r="C1" s="5"/>
      <c r="D1" s="5"/>
    </row>
    <row r="2" spans="1:128" ht="13" x14ac:dyDescent="0.3">
      <c r="A2" s="186">
        <f>'Open Ind wTT'!B2</f>
        <v>0</v>
      </c>
      <c r="B2" s="186"/>
      <c r="C2" s="5"/>
      <c r="D2" s="5"/>
    </row>
    <row r="3" spans="1:128" ht="13" x14ac:dyDescent="0.3">
      <c r="A3" s="186" t="str">
        <f>CompInfo!B3</f>
        <v>7th-8th September 2019</v>
      </c>
      <c r="B3" s="186"/>
      <c r="C3" s="5"/>
      <c r="D3" s="5"/>
    </row>
    <row r="4" spans="1:128" ht="13" x14ac:dyDescent="0.3">
      <c r="A4" s="5"/>
      <c r="B4" s="5"/>
      <c r="C4" s="5"/>
      <c r="D4" s="5"/>
    </row>
    <row r="5" spans="1:128" ht="13" x14ac:dyDescent="0.3">
      <c r="A5" s="186" t="s">
        <v>41</v>
      </c>
      <c r="B5" s="186"/>
      <c r="C5" s="32" t="s">
        <v>0</v>
      </c>
      <c r="D5" s="40"/>
      <c r="F5" t="s">
        <v>0</v>
      </c>
      <c r="H5" s="187">
        <f>D5</f>
        <v>0</v>
      </c>
      <c r="I5" s="187"/>
      <c r="J5" s="187"/>
      <c r="K5" s="187"/>
      <c r="V5" s="1"/>
      <c r="W5" t="s">
        <v>63</v>
      </c>
      <c r="Y5" s="187">
        <f>D6</f>
        <v>0</v>
      </c>
      <c r="Z5" s="187"/>
      <c r="AA5" s="187"/>
      <c r="AG5" s="1"/>
      <c r="AH5" t="s">
        <v>0</v>
      </c>
      <c r="AJ5" s="187">
        <f>D5</f>
        <v>0</v>
      </c>
      <c r="AK5" s="187"/>
      <c r="AL5" s="187"/>
      <c r="AM5" s="187"/>
      <c r="AT5" s="1"/>
      <c r="AU5" t="s">
        <v>63</v>
      </c>
      <c r="AW5" s="3">
        <f>D6</f>
        <v>0</v>
      </c>
      <c r="AX5" s="2"/>
      <c r="AY5" t="s">
        <v>42</v>
      </c>
      <c r="BC5" s="4"/>
      <c r="BJ5" s="4"/>
      <c r="BQ5" s="4"/>
      <c r="BX5" s="4"/>
    </row>
    <row r="6" spans="1:128" s="7" customFormat="1" ht="13" x14ac:dyDescent="0.3">
      <c r="C6" s="32" t="s">
        <v>63</v>
      </c>
      <c r="D6" s="41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 s="1"/>
      <c r="W6"/>
      <c r="X6"/>
      <c r="Y6"/>
      <c r="Z6"/>
      <c r="AA6"/>
      <c r="AB6"/>
      <c r="AC6"/>
      <c r="AD6"/>
      <c r="AE6"/>
      <c r="AF6"/>
      <c r="AG6" s="1"/>
      <c r="AH6"/>
      <c r="AI6"/>
      <c r="AJ6"/>
      <c r="AK6"/>
      <c r="AL6"/>
      <c r="AM6"/>
      <c r="AN6"/>
      <c r="AO6"/>
      <c r="AP6"/>
      <c r="AQ6"/>
      <c r="AR6"/>
      <c r="AS6"/>
      <c r="AT6" s="1"/>
      <c r="AU6"/>
      <c r="AV6"/>
      <c r="AW6"/>
      <c r="AX6" s="2"/>
      <c r="AY6"/>
      <c r="AZ6"/>
      <c r="BA6"/>
      <c r="BB6"/>
      <c r="BC6" s="6"/>
      <c r="BD6"/>
      <c r="BE6"/>
      <c r="BF6"/>
      <c r="BG6"/>
      <c r="BH6"/>
      <c r="BI6"/>
      <c r="BJ6" s="6"/>
      <c r="BK6"/>
      <c r="BL6"/>
      <c r="BM6"/>
      <c r="BN6"/>
      <c r="BO6"/>
      <c r="BP6"/>
      <c r="BQ6" s="6"/>
      <c r="BR6"/>
      <c r="BS6"/>
      <c r="BT6"/>
      <c r="BU6"/>
      <c r="BV6"/>
      <c r="BW6"/>
      <c r="BX6" s="6"/>
    </row>
    <row r="7" spans="1:128" x14ac:dyDescent="0.25">
      <c r="V7" s="1"/>
      <c r="AG7" s="1"/>
      <c r="AT7" s="1"/>
      <c r="AX7" s="2"/>
      <c r="AY7" s="7"/>
      <c r="AZ7" s="7"/>
      <c r="BA7" s="7"/>
      <c r="BB7" s="7"/>
      <c r="BC7" s="7"/>
      <c r="BF7" s="7"/>
      <c r="BG7" s="7"/>
      <c r="BH7" s="7"/>
      <c r="BI7" s="7"/>
      <c r="BM7" s="7"/>
      <c r="BN7" s="7"/>
      <c r="BO7" s="7"/>
      <c r="BP7" s="7"/>
      <c r="BT7" s="7"/>
      <c r="BU7" s="7"/>
      <c r="BV7" s="7"/>
      <c r="BW7" s="7"/>
    </row>
    <row r="8" spans="1:128" x14ac:dyDescent="0.25">
      <c r="V8" s="1"/>
      <c r="AG8" s="1"/>
      <c r="AT8" s="1"/>
      <c r="AX8" s="2"/>
      <c r="AY8" s="7"/>
      <c r="AZ8" s="7"/>
      <c r="BA8" s="7"/>
      <c r="BB8" s="7"/>
      <c r="BC8" s="7"/>
      <c r="BF8" s="7"/>
      <c r="BG8" s="7"/>
      <c r="BH8" s="7"/>
      <c r="BI8" s="7"/>
      <c r="BM8" s="7"/>
      <c r="BN8" s="7"/>
      <c r="BO8" s="7"/>
      <c r="BP8" s="7"/>
      <c r="BT8" s="7"/>
      <c r="BU8" s="7"/>
      <c r="BV8" s="7"/>
      <c r="BW8" s="7"/>
    </row>
    <row r="9" spans="1:128" x14ac:dyDescent="0.25">
      <c r="F9" s="189" t="s">
        <v>1</v>
      </c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8"/>
      <c r="W9" s="189" t="s">
        <v>1</v>
      </c>
      <c r="X9" s="189"/>
      <c r="Y9" s="189"/>
      <c r="Z9" s="189"/>
      <c r="AA9" s="189"/>
      <c r="AB9" s="189"/>
      <c r="AC9" s="189"/>
      <c r="AD9" s="189"/>
      <c r="AE9" s="189"/>
      <c r="AF9" s="189"/>
      <c r="AG9" s="1"/>
      <c r="AH9" s="189" t="s">
        <v>2</v>
      </c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"/>
      <c r="AU9" s="189" t="s">
        <v>2</v>
      </c>
      <c r="AV9" s="189"/>
      <c r="AW9" s="189"/>
      <c r="AX9" s="2"/>
      <c r="BE9" s="7"/>
      <c r="BF9" s="7"/>
      <c r="BG9" s="7"/>
      <c r="BH9" s="7"/>
      <c r="BI9" s="7"/>
      <c r="BL9" s="7"/>
      <c r="BM9" s="7"/>
      <c r="BN9" s="7"/>
      <c r="BO9" s="7"/>
      <c r="BP9" s="7"/>
      <c r="BS9" s="7"/>
      <c r="BT9" s="7"/>
      <c r="BU9" s="7"/>
      <c r="BV9" s="7"/>
      <c r="BW9" s="7"/>
    </row>
    <row r="10" spans="1:128" ht="13" x14ac:dyDescent="0.3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33" t="s">
        <v>7</v>
      </c>
      <c r="G10" s="33"/>
      <c r="H10" s="33"/>
      <c r="I10" s="33"/>
      <c r="J10" s="33"/>
      <c r="K10" s="42" t="s">
        <v>7</v>
      </c>
      <c r="L10" s="33" t="s">
        <v>10</v>
      </c>
      <c r="M10" s="33" t="s">
        <v>11</v>
      </c>
      <c r="N10" s="33" t="s">
        <v>12</v>
      </c>
      <c r="O10" s="33" t="s">
        <v>13</v>
      </c>
      <c r="P10" s="33" t="s">
        <v>14</v>
      </c>
      <c r="Q10" s="33" t="s">
        <v>15</v>
      </c>
      <c r="R10" s="33" t="s">
        <v>16</v>
      </c>
      <c r="S10" s="33" t="s">
        <v>17</v>
      </c>
      <c r="T10" s="33" t="s">
        <v>18</v>
      </c>
      <c r="U10" s="33" t="s">
        <v>19</v>
      </c>
      <c r="V10" s="8"/>
      <c r="W10" s="33" t="s">
        <v>10</v>
      </c>
      <c r="X10" s="33" t="s">
        <v>11</v>
      </c>
      <c r="Y10" s="33" t="s">
        <v>12</v>
      </c>
      <c r="Z10" s="33" t="s">
        <v>13</v>
      </c>
      <c r="AA10" s="33" t="s">
        <v>14</v>
      </c>
      <c r="AB10" s="33" t="s">
        <v>15</v>
      </c>
      <c r="AC10" s="33" t="s">
        <v>16</v>
      </c>
      <c r="AD10" s="33" t="s">
        <v>17</v>
      </c>
      <c r="AE10" s="33" t="s">
        <v>18</v>
      </c>
      <c r="AF10" s="33" t="s">
        <v>19</v>
      </c>
      <c r="AG10" s="8"/>
      <c r="AH10" s="33" t="s">
        <v>7</v>
      </c>
      <c r="AI10" s="33"/>
      <c r="AJ10" s="33"/>
      <c r="AK10" s="33"/>
      <c r="AL10" s="33"/>
      <c r="AM10" s="33" t="s">
        <v>7</v>
      </c>
      <c r="AN10" s="42"/>
      <c r="AO10" s="33" t="s">
        <v>71</v>
      </c>
      <c r="AP10" s="33"/>
      <c r="AQ10" s="33"/>
      <c r="AR10" s="33"/>
      <c r="AS10" s="33" t="s">
        <v>71</v>
      </c>
      <c r="AT10" s="8"/>
      <c r="AU10" s="9" t="s">
        <v>27</v>
      </c>
      <c r="AV10" s="33" t="s">
        <v>28</v>
      </c>
      <c r="AW10" s="9" t="s">
        <v>29</v>
      </c>
      <c r="AX10" s="10"/>
      <c r="AY10" s="7" t="s">
        <v>43</v>
      </c>
      <c r="AZ10" s="7" t="s">
        <v>44</v>
      </c>
      <c r="BA10" s="34" t="s">
        <v>4</v>
      </c>
      <c r="BB10" s="34" t="s">
        <v>30</v>
      </c>
      <c r="BC10" s="7"/>
      <c r="BD10" s="7"/>
      <c r="BE10" s="7"/>
      <c r="BF10" s="7"/>
      <c r="BG10" s="7"/>
      <c r="BH10" s="7"/>
    </row>
    <row r="11" spans="1:128" ht="13" x14ac:dyDescent="0.3">
      <c r="F11" t="s">
        <v>64</v>
      </c>
      <c r="G11" t="s">
        <v>65</v>
      </c>
      <c r="H11" t="s">
        <v>66</v>
      </c>
      <c r="I11" t="s">
        <v>67</v>
      </c>
      <c r="J11" t="s">
        <v>68</v>
      </c>
      <c r="K11" s="42" t="s">
        <v>4</v>
      </c>
      <c r="V11" s="1"/>
      <c r="AG11" s="1"/>
      <c r="AH11" t="s">
        <v>64</v>
      </c>
      <c r="AI11" t="s">
        <v>65</v>
      </c>
      <c r="AJ11" t="s">
        <v>66</v>
      </c>
      <c r="AK11" t="s">
        <v>67</v>
      </c>
      <c r="AL11" t="s">
        <v>68</v>
      </c>
      <c r="AM11" s="33" t="s">
        <v>4</v>
      </c>
      <c r="AN11" s="42"/>
      <c r="AO11" t="s">
        <v>72</v>
      </c>
      <c r="AP11" t="s">
        <v>73</v>
      </c>
      <c r="AQ11" t="s">
        <v>74</v>
      </c>
      <c r="AR11" t="s">
        <v>75</v>
      </c>
      <c r="AS11" s="33" t="s">
        <v>4</v>
      </c>
      <c r="AT11" s="1"/>
      <c r="AX11" s="2"/>
      <c r="BA11" s="5"/>
      <c r="BB11" s="5"/>
    </row>
    <row r="12" spans="1:128" ht="13" x14ac:dyDescent="0.3">
      <c r="F12" s="11"/>
      <c r="G12" s="11"/>
      <c r="H12" s="11"/>
      <c r="I12" s="11"/>
      <c r="J12" s="11"/>
      <c r="K12" s="43">
        <f>(F12*0.3)+(G12*0.25)+(H12*0.25)+(I12*0.15)+(J12*0.05)</f>
        <v>0</v>
      </c>
      <c r="L12" s="14"/>
      <c r="M12" s="11"/>
      <c r="N12" s="11"/>
      <c r="O12" s="11"/>
      <c r="P12" s="11"/>
      <c r="Q12" s="11"/>
      <c r="R12" s="11"/>
      <c r="S12" s="11"/>
      <c r="T12" s="13">
        <f>SUM(L12:S12)</f>
        <v>0</v>
      </c>
      <c r="U12" s="13">
        <f>T12/8</f>
        <v>0</v>
      </c>
      <c r="V12" s="1"/>
      <c r="W12" s="11"/>
      <c r="X12" s="11"/>
      <c r="Y12" s="11"/>
      <c r="Z12" s="11"/>
      <c r="AA12" s="11"/>
      <c r="AB12" s="11"/>
      <c r="AC12" s="11"/>
      <c r="AD12" s="11"/>
      <c r="AE12" s="12">
        <f>SUM(W12:AD12)</f>
        <v>0</v>
      </c>
      <c r="AF12" s="13">
        <f>AE12/8</f>
        <v>0</v>
      </c>
      <c r="AG12" s="1"/>
      <c r="AH12" s="11"/>
      <c r="AI12" s="11"/>
      <c r="AJ12" s="11"/>
      <c r="AK12" s="11"/>
      <c r="AL12" s="11"/>
      <c r="AM12" s="43">
        <f>(AH12*0.3)+(AI12*0.25)+(AJ12*0.25)+(AK12*0.15)+(AL12*0.05)</f>
        <v>0</v>
      </c>
      <c r="AN12" s="43"/>
      <c r="AO12" s="11"/>
      <c r="AP12" s="11"/>
      <c r="AQ12" s="11"/>
      <c r="AR12" s="11"/>
      <c r="AS12" s="43">
        <f>(AO12*0.2)+(AP12*0.15)+(AQ12*0.35)+(AR12*0.3)</f>
        <v>0</v>
      </c>
      <c r="AT12" s="1"/>
      <c r="AU12" s="11"/>
      <c r="AV12" s="11"/>
      <c r="AW12" s="12">
        <f>(AU12*0.7)+(AV12*0.3)</f>
        <v>0</v>
      </c>
      <c r="AX12" s="2"/>
      <c r="AY12" s="13">
        <f>(K12*0.25)+(U12*0.375)+(AF12*0.375)</f>
        <v>0</v>
      </c>
      <c r="AZ12" s="13">
        <f>(AM12*0.25)+(AS12*0.25)+(AW12*0.5)</f>
        <v>0</v>
      </c>
      <c r="BA12" s="45">
        <f>AVERAGE(AY12:AZ12)</f>
        <v>0</v>
      </c>
      <c r="BB12" s="45"/>
      <c r="BC12" s="13"/>
      <c r="BF12" s="13"/>
      <c r="BG12" s="13"/>
    </row>
    <row r="13" spans="1:128" x14ac:dyDescent="0.25">
      <c r="F13" s="13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3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3"/>
      <c r="BR13" s="12"/>
      <c r="BS13" s="12"/>
      <c r="BT13" s="12"/>
      <c r="BU13" s="12"/>
      <c r="BV13" s="12"/>
      <c r="BW13" s="12"/>
      <c r="BX13" s="13"/>
      <c r="BY13" s="13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3"/>
      <c r="DU13" s="13"/>
      <c r="DV13" s="13"/>
      <c r="DW13" s="13"/>
      <c r="DX13" s="13"/>
    </row>
  </sheetData>
  <mergeCells count="11">
    <mergeCell ref="AH9:AS9"/>
    <mergeCell ref="AU9:AW9"/>
    <mergeCell ref="H5:K5"/>
    <mergeCell ref="Y5:AA5"/>
    <mergeCell ref="F9:U9"/>
    <mergeCell ref="W9:AF9"/>
    <mergeCell ref="A1:B1"/>
    <mergeCell ref="A2:B2"/>
    <mergeCell ref="A3:B3"/>
    <mergeCell ref="A5:B5"/>
    <mergeCell ref="AJ5:AM5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Y15"/>
  <sheetViews>
    <sheetView zoomScale="90" zoomScaleNormal="90" workbookViewId="0">
      <pane xSplit="5" topLeftCell="F1" activePane="topRight" state="frozen"/>
      <selection pane="topRight" activeCell="K13" sqref="K13"/>
    </sheetView>
  </sheetViews>
  <sheetFormatPr defaultColWidth="9.1796875" defaultRowHeight="12.5" x14ac:dyDescent="0.25"/>
  <cols>
    <col min="1" max="1" width="5.54296875" style="15" customWidth="1"/>
    <col min="2" max="2" width="22.81640625" style="15" customWidth="1"/>
    <col min="3" max="3" width="13.1796875" style="15" customWidth="1"/>
    <col min="4" max="4" width="14" style="15" customWidth="1"/>
    <col min="5" max="5" width="14.81640625" style="15" customWidth="1"/>
    <col min="6" max="7" width="6.54296875" style="38" customWidth="1"/>
    <col min="8" max="8" width="5.7265625" style="38" customWidth="1"/>
    <col min="9" max="9" width="5.81640625" style="38" customWidth="1"/>
    <col min="10" max="10" width="6.453125" style="38" customWidth="1"/>
    <col min="11" max="11" width="7.54296875" style="38" customWidth="1"/>
    <col min="12" max="12" width="3.54296875" style="38" customWidth="1"/>
    <col min="13" max="13" width="6.54296875" style="38" customWidth="1"/>
    <col min="14" max="14" width="6.7265625" style="38" customWidth="1"/>
    <col min="15" max="17" width="6.1796875" style="38" customWidth="1"/>
    <col min="18" max="18" width="6.453125" style="38" customWidth="1"/>
    <col min="19" max="19" width="4.54296875" style="15" customWidth="1"/>
    <col min="20" max="20" width="6.81640625" style="15" customWidth="1"/>
    <col min="21" max="21" width="7.54296875" style="15" customWidth="1"/>
    <col min="22" max="22" width="7.81640625" style="15" customWidth="1"/>
    <col min="23" max="23" width="5.81640625" style="15" customWidth="1"/>
    <col min="24" max="24" width="11" style="15" customWidth="1"/>
    <col min="25" max="16384" width="9.1796875" style="15"/>
  </cols>
  <sheetData>
    <row r="1" spans="1:25" ht="13" customHeight="1" x14ac:dyDescent="0.3">
      <c r="A1" s="194" t="str">
        <f>CompInfo!B1</f>
        <v>Vaulting SA</v>
      </c>
      <c r="B1" s="194"/>
    </row>
    <row r="2" spans="1:25" ht="13" customHeight="1" x14ac:dyDescent="0.3">
      <c r="A2" s="194" t="str">
        <f>CompInfo!B2</f>
        <v>South Australian Vaulting Championships 2019</v>
      </c>
      <c r="B2" s="194"/>
    </row>
    <row r="3" spans="1:25" ht="13" customHeight="1" x14ac:dyDescent="0.3">
      <c r="A3" s="194" t="str">
        <f>CompInfo!B3</f>
        <v>7th-8th September 2019</v>
      </c>
      <c r="B3" s="194"/>
    </row>
    <row r="5" spans="1:25" ht="13" x14ac:dyDescent="0.3">
      <c r="A5" s="194" t="s">
        <v>55</v>
      </c>
      <c r="B5" s="194"/>
      <c r="C5" s="19" t="s">
        <v>0</v>
      </c>
      <c r="D5" s="52"/>
    </row>
    <row r="6" spans="1:25" s="21" customFormat="1" ht="13" x14ac:dyDescent="0.3">
      <c r="C6" s="19" t="s">
        <v>63</v>
      </c>
      <c r="D6" s="53"/>
      <c r="F6" t="s">
        <v>0</v>
      </c>
      <c r="G6"/>
      <c r="H6" s="187">
        <f>D5</f>
        <v>0</v>
      </c>
      <c r="I6" s="187"/>
      <c r="J6" s="187"/>
      <c r="K6" s="187"/>
      <c r="L6"/>
      <c r="M6"/>
      <c r="N6"/>
      <c r="O6"/>
      <c r="P6"/>
      <c r="Q6"/>
      <c r="R6"/>
      <c r="S6" s="1"/>
      <c r="T6" t="s">
        <v>63</v>
      </c>
      <c r="U6"/>
      <c r="V6" s="44">
        <f>D6</f>
        <v>0</v>
      </c>
    </row>
    <row r="7" spans="1:25" x14ac:dyDescent="0.25">
      <c r="F7"/>
      <c r="G7"/>
      <c r="H7"/>
      <c r="I7"/>
      <c r="J7"/>
      <c r="K7"/>
      <c r="L7"/>
      <c r="M7"/>
      <c r="N7"/>
      <c r="O7"/>
      <c r="P7"/>
      <c r="Q7"/>
      <c r="R7"/>
      <c r="S7" s="1"/>
      <c r="T7"/>
      <c r="U7"/>
      <c r="V7"/>
    </row>
    <row r="8" spans="1:25" x14ac:dyDescent="0.25">
      <c r="F8"/>
      <c r="G8"/>
      <c r="H8"/>
      <c r="I8"/>
      <c r="J8"/>
      <c r="K8"/>
      <c r="L8"/>
      <c r="M8"/>
      <c r="N8"/>
      <c r="O8"/>
      <c r="P8"/>
      <c r="Q8"/>
      <c r="R8"/>
      <c r="S8" s="1"/>
      <c r="T8"/>
      <c r="U8"/>
      <c r="V8"/>
    </row>
    <row r="9" spans="1:25" x14ac:dyDescent="0.25">
      <c r="F9"/>
      <c r="G9"/>
      <c r="H9"/>
      <c r="I9"/>
      <c r="J9"/>
      <c r="K9"/>
      <c r="L9"/>
      <c r="M9"/>
      <c r="N9"/>
      <c r="O9"/>
      <c r="P9"/>
      <c r="Q9"/>
      <c r="R9"/>
      <c r="S9" s="1"/>
      <c r="T9"/>
      <c r="U9"/>
      <c r="V9"/>
    </row>
    <row r="10" spans="1:25" ht="13" x14ac:dyDescent="0.3">
      <c r="A10" s="21" t="s">
        <v>5</v>
      </c>
      <c r="B10" s="21" t="s">
        <v>6</v>
      </c>
      <c r="C10" s="21" t="s">
        <v>7</v>
      </c>
      <c r="D10" s="21" t="s">
        <v>8</v>
      </c>
      <c r="E10" s="21" t="s">
        <v>9</v>
      </c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1"/>
      <c r="T10" s="189"/>
      <c r="U10" s="189"/>
      <c r="V10" s="189"/>
      <c r="W10" s="22"/>
      <c r="X10" s="37" t="s">
        <v>54</v>
      </c>
      <c r="Y10" s="37" t="s">
        <v>30</v>
      </c>
    </row>
    <row r="11" spans="1:25" ht="13" x14ac:dyDescent="0.3">
      <c r="F11" s="35" t="s">
        <v>7</v>
      </c>
      <c r="G11" s="35"/>
      <c r="H11" s="35"/>
      <c r="I11" s="35"/>
      <c r="J11" s="35"/>
      <c r="K11" s="35" t="s">
        <v>7</v>
      </c>
      <c r="L11" s="42"/>
      <c r="M11" s="35" t="s">
        <v>71</v>
      </c>
      <c r="N11" s="35"/>
      <c r="O11" s="35"/>
      <c r="P11" s="35"/>
      <c r="Q11" s="35"/>
      <c r="R11" s="35" t="s">
        <v>71</v>
      </c>
      <c r="S11" s="8"/>
      <c r="T11" s="9" t="s">
        <v>27</v>
      </c>
      <c r="U11" s="35" t="s">
        <v>28</v>
      </c>
      <c r="V11" s="9" t="s">
        <v>29</v>
      </c>
      <c r="W11" s="17"/>
      <c r="X11" s="19"/>
      <c r="Y11" s="19"/>
    </row>
    <row r="12" spans="1:25" ht="13" x14ac:dyDescent="0.3">
      <c r="C12" s="16"/>
      <c r="D12" s="16"/>
      <c r="E12" s="16"/>
      <c r="F12" t="s">
        <v>64</v>
      </c>
      <c r="G12" t="s">
        <v>65</v>
      </c>
      <c r="H12" t="s">
        <v>66</v>
      </c>
      <c r="I12" t="s">
        <v>67</v>
      </c>
      <c r="J12" t="s">
        <v>68</v>
      </c>
      <c r="K12" s="35" t="s">
        <v>4</v>
      </c>
      <c r="L12" s="42"/>
      <c r="M12" t="s">
        <v>72</v>
      </c>
      <c r="N12" t="s">
        <v>73</v>
      </c>
      <c r="O12" t="s">
        <v>74</v>
      </c>
      <c r="P12" t="s">
        <v>75</v>
      </c>
      <c r="Q12" t="s">
        <v>76</v>
      </c>
      <c r="R12" s="35" t="s">
        <v>4</v>
      </c>
      <c r="S12" s="1"/>
      <c r="T12"/>
      <c r="U12"/>
      <c r="V12"/>
      <c r="W12" s="17"/>
      <c r="X12" s="54"/>
      <c r="Y12" s="55"/>
    </row>
    <row r="13" spans="1:25" ht="13" x14ac:dyDescent="0.3">
      <c r="F13" s="11"/>
      <c r="G13" s="11"/>
      <c r="H13" s="11"/>
      <c r="I13" s="11"/>
      <c r="J13" s="11"/>
      <c r="K13" s="43">
        <f>(F13*0.3)+(G13*0.25)+(H13*0.25)+(I13*0.15)+(J13*0.05)</f>
        <v>0</v>
      </c>
      <c r="L13" s="43"/>
      <c r="M13" s="11"/>
      <c r="N13" s="11"/>
      <c r="O13" s="11"/>
      <c r="P13" s="11"/>
      <c r="Q13" s="11"/>
      <c r="R13" s="43">
        <f>(M13*0.25)+(N13*0.25)+(O13*0.2)+(P13*0.2)+(Q13*0.1)</f>
        <v>0</v>
      </c>
      <c r="S13" s="1"/>
      <c r="T13" s="11"/>
      <c r="U13" s="11"/>
      <c r="V13" s="12">
        <f>(T13*0.7)+(U13*0.3)</f>
        <v>0</v>
      </c>
      <c r="W13" s="17"/>
      <c r="X13" s="56">
        <f>(K13*0.25)+(R13*0.25)+(V13*0.5)</f>
        <v>0</v>
      </c>
      <c r="Y13" s="19"/>
    </row>
    <row r="15" spans="1:25" x14ac:dyDescent="0.25">
      <c r="B15" s="24"/>
    </row>
  </sheetData>
  <mergeCells count="6">
    <mergeCell ref="H6:K6"/>
    <mergeCell ref="T10:V10"/>
    <mergeCell ref="A5:B5"/>
    <mergeCell ref="A1:B1"/>
    <mergeCell ref="A2:B2"/>
    <mergeCell ref="A3:B3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workbookViewId="0">
      <selection activeCell="E15" sqref="E15"/>
    </sheetView>
  </sheetViews>
  <sheetFormatPr defaultRowHeight="12.5" x14ac:dyDescent="0.25"/>
  <cols>
    <col min="1" max="1" width="23.81640625" bestFit="1" customWidth="1"/>
  </cols>
  <sheetData>
    <row r="1" spans="1:9" ht="13" x14ac:dyDescent="0.3">
      <c r="A1" s="178" t="s">
        <v>158</v>
      </c>
      <c r="I1" s="179" t="s">
        <v>160</v>
      </c>
    </row>
    <row r="2" spans="1:9" ht="13" x14ac:dyDescent="0.3">
      <c r="A2" t="s">
        <v>109</v>
      </c>
      <c r="B2" s="13">
        <f>('Class 5'!K15+'Class 5'!AM15)/2</f>
        <v>6.6574999999999998</v>
      </c>
      <c r="C2" s="13">
        <f>('Class 6'!AM20+'Class 6'!K20)/2</f>
        <v>6.92</v>
      </c>
      <c r="D2" s="13">
        <f>'Class 12'!K21</f>
        <v>8.0500000000000007</v>
      </c>
      <c r="E2" s="13">
        <f>'Class 12'!K17</f>
        <v>8.0500000000000007</v>
      </c>
      <c r="F2" s="13">
        <f>'Class 24A'!K17</f>
        <v>8.5500000000000007</v>
      </c>
      <c r="G2" s="13"/>
      <c r="I2" s="181">
        <f>AVERAGE(B2:H2)</f>
        <v>7.6455000000000011</v>
      </c>
    </row>
    <row r="3" spans="1:9" x14ac:dyDescent="0.25">
      <c r="A3" t="s">
        <v>101</v>
      </c>
      <c r="B3" s="13">
        <f>('Class 5'!K12+'Class 5'!AM12)/2</f>
        <v>6.6174999999999997</v>
      </c>
      <c r="C3" s="13"/>
      <c r="D3" s="13"/>
      <c r="E3" s="13"/>
      <c r="F3" s="13"/>
      <c r="G3" s="13"/>
      <c r="I3" s="182">
        <f t="shared" ref="I3:I8" si="0">AVERAGE(B3:H3)</f>
        <v>6.6174999999999997</v>
      </c>
    </row>
    <row r="4" spans="1:9" x14ac:dyDescent="0.25">
      <c r="A4" t="s">
        <v>114</v>
      </c>
      <c r="B4" s="13">
        <f>('Class 5'!K17+'Class 5'!AM17)/2</f>
        <v>6.4275000000000002</v>
      </c>
      <c r="C4" s="13">
        <f>('Class 6'!K13+'Class 6'!AM13)/2</f>
        <v>6.92</v>
      </c>
      <c r="D4" s="13">
        <f>('Class 6'!AM14+'Class 6'!K14)/2</f>
        <v>6.82</v>
      </c>
      <c r="E4" s="13">
        <f>('Class 6'!AM18+'Class 6'!K18)/2</f>
        <v>6.83</v>
      </c>
      <c r="F4" s="13">
        <f>('Class 6'!K19+'Class 6'!AM19)/2</f>
        <v>7.4300000000000006</v>
      </c>
      <c r="G4" s="13"/>
      <c r="I4" s="182">
        <f t="shared" si="0"/>
        <v>6.8855000000000004</v>
      </c>
    </row>
    <row r="5" spans="1:9" x14ac:dyDescent="0.25">
      <c r="A5" t="s">
        <v>89</v>
      </c>
      <c r="B5" s="13">
        <f>('Class 5'!K16+'Class 5'!AM16)/2</f>
        <v>6.8100000000000005</v>
      </c>
      <c r="C5" s="13">
        <f>('Class 6'!K12+'Class 6'!AM12)/2</f>
        <v>7.48</v>
      </c>
      <c r="D5" s="13">
        <f>('Class 6'!K23+'Class 6'!AM23)/2</f>
        <v>6.68</v>
      </c>
      <c r="E5" s="13">
        <f>'Class 12D'!K13</f>
        <v>6.75</v>
      </c>
      <c r="F5" s="13"/>
      <c r="G5" s="13"/>
      <c r="I5" s="182">
        <f t="shared" si="0"/>
        <v>6.93</v>
      </c>
    </row>
    <row r="6" spans="1:9" x14ac:dyDescent="0.25">
      <c r="A6" t="s">
        <v>150</v>
      </c>
      <c r="B6" s="13">
        <f>('Class 6'!K15+'Class 6'!AM15)/2</f>
        <v>7.4300000000000006</v>
      </c>
      <c r="C6" s="13">
        <f>('Class 6'!AM16+'Class 6'!K16)/2</f>
        <v>6.82</v>
      </c>
      <c r="D6" s="13"/>
      <c r="E6" s="13"/>
      <c r="F6" s="13"/>
      <c r="G6" s="13"/>
      <c r="I6" s="182">
        <f t="shared" si="0"/>
        <v>7.125</v>
      </c>
    </row>
    <row r="7" spans="1:9" x14ac:dyDescent="0.25">
      <c r="A7" t="s">
        <v>119</v>
      </c>
      <c r="B7" s="13">
        <f>('Class 5'!K18+'Class 5'!AM18)/2</f>
        <v>6.2024999999999997</v>
      </c>
      <c r="C7" s="13">
        <f>('Class 5'!K19+'Class 5'!AM19)/2</f>
        <v>6.7850000000000001</v>
      </c>
      <c r="D7" s="13">
        <f>('Class 5'!K20+'Class 5'!AM20)/2</f>
        <v>6.8949999999999996</v>
      </c>
      <c r="E7" s="13">
        <f>('Class 6'!K17+'Class 6'!AM17)/2</f>
        <v>7.75</v>
      </c>
      <c r="F7" s="13">
        <f>'Class 12'!K15</f>
        <v>8</v>
      </c>
      <c r="G7" s="13">
        <f>'Class 12'!K13</f>
        <v>8</v>
      </c>
      <c r="I7" s="182">
        <f t="shared" si="0"/>
        <v>7.2720833333333337</v>
      </c>
    </row>
    <row r="8" spans="1:9" x14ac:dyDescent="0.25">
      <c r="A8" t="s">
        <v>145</v>
      </c>
      <c r="B8" s="13">
        <f>('Class 5'!K13+'Class 5'!AM13)/2</f>
        <v>6.8949999999999996</v>
      </c>
      <c r="C8" s="13">
        <f>('Class 5'!AM14+'Class 5'!K14)/2</f>
        <v>6.7850000000000001</v>
      </c>
      <c r="D8" s="13">
        <f>'Class 12'!K19</f>
        <v>7.7999999999999989</v>
      </c>
      <c r="E8" s="13"/>
      <c r="F8" s="13"/>
      <c r="G8" s="13"/>
      <c r="I8" s="182">
        <f t="shared" si="0"/>
        <v>7.1599999999999993</v>
      </c>
    </row>
    <row r="9" spans="1:9" x14ac:dyDescent="0.25">
      <c r="I9" s="182"/>
    </row>
    <row r="10" spans="1:9" ht="13" x14ac:dyDescent="0.3">
      <c r="A10" s="178" t="s">
        <v>159</v>
      </c>
      <c r="I10" s="182"/>
    </row>
    <row r="11" spans="1:9" x14ac:dyDescent="0.25">
      <c r="A11" t="s">
        <v>109</v>
      </c>
      <c r="B11" s="13">
        <f>('Class 2'!K14+'Class 2'!AM14)/2</f>
        <v>6.9725000000000001</v>
      </c>
      <c r="C11" s="13">
        <f>'Class 2'!BE14</f>
        <v>6.7549999999999999</v>
      </c>
      <c r="I11" s="182">
        <f>AVERAGE(B11:H11)</f>
        <v>6.8637499999999996</v>
      </c>
    </row>
    <row r="12" spans="1:9" ht="13" x14ac:dyDescent="0.3">
      <c r="A12" t="s">
        <v>101</v>
      </c>
      <c r="B12" s="13">
        <f>('Class 3'!K12+'Class 3'!AL12)/2</f>
        <v>6.7524999999999995</v>
      </c>
      <c r="C12" s="13">
        <f>'Class 3'!BC12</f>
        <v>8.1999999999999993</v>
      </c>
      <c r="I12" s="181">
        <f t="shared" ref="I12:I15" si="1">AVERAGE(B12:H12)</f>
        <v>7.4762499999999994</v>
      </c>
    </row>
    <row r="13" spans="1:9" x14ac:dyDescent="0.25">
      <c r="A13" t="s">
        <v>96</v>
      </c>
      <c r="B13" s="13">
        <f>('Class 2'!K12+'Class 2'!AM12)/2</f>
        <v>7.25</v>
      </c>
      <c r="C13" s="13">
        <f>'Class 2'!BE12</f>
        <v>6.9649999999999999</v>
      </c>
      <c r="I13" s="182">
        <f t="shared" si="1"/>
        <v>7.1074999999999999</v>
      </c>
    </row>
    <row r="14" spans="1:9" x14ac:dyDescent="0.25">
      <c r="A14" t="s">
        <v>114</v>
      </c>
      <c r="B14" s="13">
        <f>('Class 4'!K12+'Class 4'!AK12)/2</f>
        <v>6.7275</v>
      </c>
      <c r="C14" s="13">
        <f>('Class 4'!AK13+'Class 4'!K13)/2</f>
        <v>6.7275</v>
      </c>
      <c r="I14" s="182">
        <f t="shared" si="1"/>
        <v>6.7275</v>
      </c>
    </row>
    <row r="15" spans="1:9" x14ac:dyDescent="0.25">
      <c r="A15" t="s">
        <v>145</v>
      </c>
      <c r="B15" s="13">
        <f>('Class 2'!K13+'Class 2'!AM13)/2</f>
        <v>7.2575000000000003</v>
      </c>
      <c r="C15" s="13">
        <f>'Class 2'!BE13</f>
        <v>7.15</v>
      </c>
      <c r="I15" s="182">
        <f t="shared" si="1"/>
        <v>7.2037500000000003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5"/>
  <sheetViews>
    <sheetView zoomScale="90" zoomScaleNormal="90" workbookViewId="0">
      <pane xSplit="5" topLeftCell="F1" activePane="topRight" state="frozen"/>
      <selection pane="topRight" activeCell="K13" sqref="K13"/>
    </sheetView>
  </sheetViews>
  <sheetFormatPr defaultColWidth="9.1796875" defaultRowHeight="12.5" x14ac:dyDescent="0.25"/>
  <cols>
    <col min="1" max="1" width="5.54296875" style="15" customWidth="1"/>
    <col min="2" max="2" width="28.81640625" style="15" customWidth="1"/>
    <col min="3" max="3" width="13.1796875" style="15" customWidth="1"/>
    <col min="4" max="4" width="14" style="15" customWidth="1"/>
    <col min="5" max="5" width="14.81640625" style="15" customWidth="1"/>
    <col min="6" max="11" width="5.7265625" style="15" customWidth="1"/>
    <col min="12" max="12" width="3.1796875" style="15" customWidth="1"/>
    <col min="13" max="13" width="7.26953125" style="15" customWidth="1"/>
    <col min="14" max="14" width="6.54296875" style="15" customWidth="1"/>
    <col min="15" max="15" width="6.1796875" style="15" customWidth="1"/>
    <col min="16" max="18" width="6.54296875" style="15" customWidth="1"/>
    <col min="19" max="19" width="4.26953125" style="15" customWidth="1"/>
    <col min="20" max="20" width="7.1796875" style="15" customWidth="1"/>
    <col min="21" max="21" width="6.54296875" style="15" customWidth="1"/>
    <col min="22" max="22" width="9.1796875" style="15"/>
    <col min="23" max="23" width="6.453125" style="15" customWidth="1"/>
    <col min="24" max="24" width="11.81640625" style="15" customWidth="1"/>
    <col min="25" max="16384" width="9.1796875" style="15"/>
  </cols>
  <sheetData>
    <row r="1" spans="1:25" ht="13" customHeight="1" x14ac:dyDescent="0.3">
      <c r="A1" s="194" t="str">
        <f>CompInfo!B1</f>
        <v>Vaulting SA</v>
      </c>
      <c r="B1" s="194"/>
      <c r="N1" s="18"/>
    </row>
    <row r="2" spans="1:25" ht="13" customHeight="1" x14ac:dyDescent="0.3">
      <c r="A2" s="194" t="str">
        <f>CompInfo!B2</f>
        <v>South Australian Vaulting Championships 2019</v>
      </c>
      <c r="B2" s="194"/>
      <c r="N2" s="20"/>
    </row>
    <row r="3" spans="1:25" ht="13" customHeight="1" x14ac:dyDescent="0.3">
      <c r="A3" s="194" t="str">
        <f>CompInfo!B3</f>
        <v>7th-8th September 2019</v>
      </c>
      <c r="B3" s="194"/>
    </row>
    <row r="5" spans="1:25" ht="13" x14ac:dyDescent="0.3">
      <c r="A5" s="19" t="s">
        <v>56</v>
      </c>
      <c r="B5" s="19"/>
      <c r="C5" s="19" t="s">
        <v>0</v>
      </c>
      <c r="D5" s="53"/>
      <c r="I5" s="21"/>
      <c r="J5" s="21"/>
      <c r="K5" s="21"/>
      <c r="M5" s="21"/>
    </row>
    <row r="6" spans="1:25" s="21" customFormat="1" ht="13" x14ac:dyDescent="0.3">
      <c r="C6" s="19" t="s">
        <v>63</v>
      </c>
      <c r="D6" s="52"/>
      <c r="F6" t="s">
        <v>0</v>
      </c>
      <c r="G6"/>
      <c r="H6" s="187">
        <f>D5</f>
        <v>0</v>
      </c>
      <c r="I6" s="187"/>
      <c r="J6" s="187"/>
      <c r="K6" s="187"/>
      <c r="L6"/>
      <c r="M6"/>
      <c r="N6"/>
      <c r="O6"/>
      <c r="P6"/>
      <c r="Q6"/>
      <c r="R6"/>
      <c r="S6" s="1"/>
      <c r="T6" t="s">
        <v>63</v>
      </c>
      <c r="U6"/>
      <c r="V6" s="44">
        <f>D6</f>
        <v>0</v>
      </c>
      <c r="W6" s="39"/>
      <c r="X6" s="39"/>
      <c r="Y6" s="39"/>
    </row>
    <row r="7" spans="1:25" x14ac:dyDescent="0.25">
      <c r="F7"/>
      <c r="G7"/>
      <c r="H7"/>
      <c r="I7"/>
      <c r="J7"/>
      <c r="K7"/>
      <c r="L7"/>
      <c r="M7"/>
      <c r="N7"/>
      <c r="O7"/>
      <c r="P7"/>
      <c r="Q7"/>
      <c r="R7"/>
      <c r="S7" s="1"/>
      <c r="T7"/>
      <c r="U7"/>
      <c r="V7"/>
      <c r="W7" s="38"/>
      <c r="X7" s="38"/>
      <c r="Y7" s="38"/>
    </row>
    <row r="8" spans="1:25" x14ac:dyDescent="0.25">
      <c r="F8"/>
      <c r="G8"/>
      <c r="H8"/>
      <c r="I8"/>
      <c r="J8"/>
      <c r="K8"/>
      <c r="L8"/>
      <c r="M8"/>
      <c r="N8"/>
      <c r="O8"/>
      <c r="P8"/>
      <c r="Q8"/>
      <c r="R8"/>
      <c r="S8" s="1"/>
      <c r="T8"/>
      <c r="U8"/>
      <c r="V8"/>
      <c r="W8" s="38"/>
      <c r="X8" s="38"/>
      <c r="Y8" s="38"/>
    </row>
    <row r="9" spans="1:25" x14ac:dyDescent="0.25">
      <c r="F9"/>
      <c r="G9"/>
      <c r="H9"/>
      <c r="I9"/>
      <c r="J9"/>
      <c r="K9"/>
      <c r="L9"/>
      <c r="M9"/>
      <c r="N9"/>
      <c r="O9"/>
      <c r="P9"/>
      <c r="Q9"/>
      <c r="R9"/>
      <c r="S9" s="1"/>
      <c r="T9"/>
      <c r="U9"/>
      <c r="V9"/>
      <c r="W9" s="38"/>
      <c r="X9" s="38"/>
      <c r="Y9" s="38"/>
    </row>
    <row r="10" spans="1:25" ht="13" x14ac:dyDescent="0.3">
      <c r="A10" s="21" t="s">
        <v>5</v>
      </c>
      <c r="B10" s="21" t="s">
        <v>6</v>
      </c>
      <c r="C10" s="21" t="s">
        <v>7</v>
      </c>
      <c r="D10" s="21" t="s">
        <v>8</v>
      </c>
      <c r="E10" s="21" t="s">
        <v>9</v>
      </c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1"/>
      <c r="T10" s="35"/>
      <c r="U10" s="35"/>
      <c r="V10" s="35"/>
      <c r="W10" s="22"/>
      <c r="X10" s="37" t="s">
        <v>54</v>
      </c>
      <c r="Y10" s="37" t="s">
        <v>30</v>
      </c>
    </row>
    <row r="11" spans="1:25" ht="13" x14ac:dyDescent="0.3">
      <c r="F11" s="35" t="s">
        <v>7</v>
      </c>
      <c r="G11" s="35"/>
      <c r="H11" s="35"/>
      <c r="I11" s="35"/>
      <c r="J11" s="35"/>
      <c r="K11" s="35" t="s">
        <v>7</v>
      </c>
      <c r="L11" s="42"/>
      <c r="M11" s="35" t="s">
        <v>71</v>
      </c>
      <c r="N11" s="35"/>
      <c r="O11" s="35"/>
      <c r="P11" s="35"/>
      <c r="Q11" s="35"/>
      <c r="R11" s="35" t="s">
        <v>71</v>
      </c>
      <c r="S11" s="8"/>
      <c r="T11" s="9" t="s">
        <v>27</v>
      </c>
      <c r="U11" s="57" t="s">
        <v>28</v>
      </c>
      <c r="V11" s="9" t="s">
        <v>29</v>
      </c>
      <c r="W11" s="17"/>
      <c r="X11" s="19"/>
      <c r="Y11" s="19"/>
    </row>
    <row r="12" spans="1:25" ht="13" x14ac:dyDescent="0.3">
      <c r="C12" s="16"/>
      <c r="D12" s="16"/>
      <c r="E12" s="16"/>
      <c r="F12" t="s">
        <v>64</v>
      </c>
      <c r="G12" t="s">
        <v>65</v>
      </c>
      <c r="H12" t="s">
        <v>66</v>
      </c>
      <c r="I12" t="s">
        <v>67</v>
      </c>
      <c r="J12" t="s">
        <v>68</v>
      </c>
      <c r="K12" s="35" t="s">
        <v>4</v>
      </c>
      <c r="L12" s="42"/>
      <c r="M12" t="s">
        <v>72</v>
      </c>
      <c r="N12" t="s">
        <v>73</v>
      </c>
      <c r="O12" t="s">
        <v>74</v>
      </c>
      <c r="P12" t="s">
        <v>75</v>
      </c>
      <c r="Q12" t="s">
        <v>76</v>
      </c>
      <c r="R12" s="35" t="s">
        <v>4</v>
      </c>
      <c r="S12" s="1"/>
      <c r="T12"/>
      <c r="U12"/>
      <c r="V12"/>
      <c r="W12" s="17"/>
      <c r="X12" s="54"/>
      <c r="Y12" s="55"/>
    </row>
    <row r="13" spans="1:25" ht="13" x14ac:dyDescent="0.3">
      <c r="F13" s="11"/>
      <c r="G13" s="11"/>
      <c r="H13" s="11"/>
      <c r="I13" s="11"/>
      <c r="J13" s="11"/>
      <c r="K13" s="43">
        <f>(F13*0.3)+(G13*0.25)+(H13*0.25)+(I13*0.15)+(J13*0.05)</f>
        <v>0</v>
      </c>
      <c r="L13" s="43"/>
      <c r="M13" s="11"/>
      <c r="N13" s="11"/>
      <c r="O13" s="11"/>
      <c r="P13" s="11"/>
      <c r="Q13" s="11"/>
      <c r="R13" s="43">
        <f>(M13*0.25)+(N13*0.25)+(O13*0.2)+(P13*0.2)+(Q13*0.1)</f>
        <v>0</v>
      </c>
      <c r="S13" s="1"/>
      <c r="T13" s="11"/>
      <c r="U13" s="58" t="s">
        <v>77</v>
      </c>
      <c r="V13" s="12">
        <f>T13</f>
        <v>0</v>
      </c>
      <c r="W13" s="17"/>
      <c r="X13" s="56">
        <f>(K13*0.25)+(R13*0.25)+(V13*0.5)</f>
        <v>0</v>
      </c>
      <c r="Y13" s="19"/>
    </row>
    <row r="15" spans="1:25" x14ac:dyDescent="0.25">
      <c r="B15" s="24"/>
    </row>
  </sheetData>
  <mergeCells count="4">
    <mergeCell ref="H6:K6"/>
    <mergeCell ref="A1:B1"/>
    <mergeCell ref="A2:B2"/>
    <mergeCell ref="A3:B3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BB21"/>
  <sheetViews>
    <sheetView workbookViewId="0">
      <pane xSplit="5" topLeftCell="AH1" activePane="topRight" state="frozen"/>
      <selection pane="topRight" activeCell="AM17" sqref="AM17"/>
    </sheetView>
  </sheetViews>
  <sheetFormatPr defaultRowHeight="12.5" x14ac:dyDescent="0.25"/>
  <cols>
    <col min="1" max="1" width="5.54296875" customWidth="1"/>
    <col min="2" max="2" width="21.26953125" customWidth="1"/>
    <col min="3" max="3" width="13.1796875" customWidth="1"/>
    <col min="4" max="4" width="14" customWidth="1"/>
    <col min="5" max="5" width="14.81640625" customWidth="1"/>
    <col min="6" max="10" width="6.54296875" customWidth="1"/>
    <col min="11" max="19" width="5.7265625" customWidth="1"/>
    <col min="20" max="20" width="7.54296875" customWidth="1"/>
    <col min="21" max="21" width="6.54296875" customWidth="1"/>
    <col min="22" max="22" width="3.1796875" customWidth="1"/>
    <col min="23" max="30" width="5.7265625" customWidth="1"/>
    <col min="31" max="31" width="7.54296875" customWidth="1"/>
    <col min="32" max="32" width="6.54296875" customWidth="1"/>
    <col min="33" max="33" width="3" customWidth="1"/>
    <col min="34" max="39" width="5.7265625" customWidth="1"/>
    <col min="40" max="40" width="6.7265625" customWidth="1"/>
    <col min="41" max="41" width="5.7265625" customWidth="1"/>
    <col min="42" max="42" width="6" customWidth="1"/>
    <col min="43" max="43" width="5.7265625" customWidth="1"/>
    <col min="44" max="44" width="6" customWidth="1"/>
    <col min="45" max="45" width="6.7265625" customWidth="1"/>
    <col min="46" max="46" width="3" customWidth="1"/>
    <col min="47" max="49" width="6.453125" style="75" customWidth="1"/>
    <col min="50" max="50" width="3.1796875" customWidth="1"/>
    <col min="51" max="52" width="9" style="50" customWidth="1"/>
    <col min="53" max="53" width="10.81640625" customWidth="1"/>
    <col min="54" max="54" width="11.453125" customWidth="1"/>
  </cols>
  <sheetData>
    <row r="1" spans="1:54" ht="13" x14ac:dyDescent="0.3">
      <c r="A1" s="194" t="str">
        <f>CompInfo!B1</f>
        <v>Vaulting SA</v>
      </c>
      <c r="B1" s="194"/>
      <c r="C1" s="15"/>
      <c r="BB1" s="4"/>
    </row>
    <row r="2" spans="1:54" ht="13" x14ac:dyDescent="0.3">
      <c r="A2" s="194" t="str">
        <f>CompInfo!B2</f>
        <v>South Australian Vaulting Championships 2019</v>
      </c>
      <c r="B2" s="194"/>
      <c r="C2" s="15"/>
      <c r="BB2" s="6"/>
    </row>
    <row r="3" spans="1:54" ht="13" x14ac:dyDescent="0.3">
      <c r="A3" s="194" t="str">
        <f>CompInfo!B3</f>
        <v>7th-8th September 2019</v>
      </c>
      <c r="B3" s="194"/>
      <c r="C3" s="15"/>
      <c r="BB3" s="6"/>
    </row>
    <row r="4" spans="1:54" x14ac:dyDescent="0.25">
      <c r="A4" s="15"/>
      <c r="B4" s="15"/>
      <c r="C4" s="15"/>
    </row>
    <row r="5" spans="1:54" ht="13" x14ac:dyDescent="0.3">
      <c r="A5" s="19" t="s">
        <v>59</v>
      </c>
      <c r="B5" s="19"/>
      <c r="C5" s="19" t="s">
        <v>0</v>
      </c>
      <c r="D5" s="41"/>
      <c r="F5" t="s">
        <v>0</v>
      </c>
      <c r="H5" s="187">
        <f>D5</f>
        <v>0</v>
      </c>
      <c r="I5" s="187"/>
      <c r="J5" s="187"/>
      <c r="K5" s="187"/>
      <c r="V5" s="71"/>
      <c r="W5" t="s">
        <v>63</v>
      </c>
      <c r="Y5" s="187">
        <f>D6</f>
        <v>0</v>
      </c>
      <c r="Z5" s="187"/>
      <c r="AA5" s="187"/>
      <c r="AB5" s="187"/>
      <c r="AG5" s="71"/>
      <c r="AH5" t="s">
        <v>0</v>
      </c>
      <c r="AJ5" s="187">
        <f>D5</f>
        <v>0</v>
      </c>
      <c r="AK5" s="187"/>
      <c r="AL5" s="187"/>
      <c r="AM5" s="187"/>
      <c r="AT5" s="71"/>
      <c r="AU5" s="75" t="s">
        <v>63</v>
      </c>
      <c r="AW5" s="83">
        <f>D6</f>
        <v>0</v>
      </c>
      <c r="AX5" s="79"/>
    </row>
    <row r="6" spans="1:54" s="7" customFormat="1" ht="13" x14ac:dyDescent="0.3">
      <c r="A6" s="15"/>
      <c r="B6" s="15"/>
      <c r="C6" s="19" t="s">
        <v>63</v>
      </c>
      <c r="D6" s="70"/>
      <c r="G6" s="35"/>
      <c r="H6" s="35"/>
      <c r="I6" s="35"/>
      <c r="J6" s="35"/>
      <c r="V6" s="62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62"/>
      <c r="AO6" s="35"/>
      <c r="AP6" s="35"/>
      <c r="AQ6" s="35"/>
      <c r="AR6" s="35"/>
      <c r="AS6" s="35"/>
      <c r="AT6" s="62"/>
      <c r="AU6" s="76"/>
      <c r="AV6" s="76"/>
      <c r="AW6" s="76"/>
      <c r="AX6" s="80"/>
      <c r="AY6" s="51"/>
      <c r="AZ6" s="51"/>
    </row>
    <row r="7" spans="1:54" x14ac:dyDescent="0.25">
      <c r="V7" s="71"/>
      <c r="AG7" s="71"/>
      <c r="AT7" s="71"/>
      <c r="AX7" s="79"/>
    </row>
    <row r="8" spans="1:54" x14ac:dyDescent="0.25">
      <c r="F8" s="189" t="s">
        <v>1</v>
      </c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71"/>
      <c r="AH8" s="189" t="s">
        <v>2</v>
      </c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71"/>
      <c r="AU8" s="207" t="s">
        <v>2</v>
      </c>
      <c r="AV8" s="207"/>
      <c r="AW8" s="207"/>
      <c r="AX8" s="2"/>
    </row>
    <row r="9" spans="1:54" x14ac:dyDescent="0.25">
      <c r="F9" s="7" t="s">
        <v>7</v>
      </c>
      <c r="G9" s="35"/>
      <c r="H9" s="35"/>
      <c r="I9" s="35"/>
      <c r="J9" s="35"/>
      <c r="K9" t="s">
        <v>7</v>
      </c>
      <c r="U9" s="7" t="s">
        <v>34</v>
      </c>
      <c r="V9" s="8"/>
      <c r="AF9" s="35" t="s">
        <v>34</v>
      </c>
      <c r="AG9" s="62"/>
      <c r="AH9" t="s">
        <v>7</v>
      </c>
      <c r="AM9" t="s">
        <v>7</v>
      </c>
      <c r="AN9" s="7" t="s">
        <v>71</v>
      </c>
      <c r="AO9" s="35"/>
      <c r="AP9" s="35"/>
      <c r="AQ9" s="35"/>
      <c r="AR9" s="35"/>
      <c r="AS9" s="35" t="s">
        <v>71</v>
      </c>
      <c r="AT9" s="62"/>
      <c r="AU9" s="76"/>
      <c r="AV9" s="76"/>
      <c r="AW9" s="76"/>
      <c r="AX9" s="2"/>
      <c r="BA9" s="7"/>
    </row>
    <row r="10" spans="1:54" ht="13" x14ac:dyDescent="0.3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7" t="s">
        <v>64</v>
      </c>
      <c r="G10" s="35" t="s">
        <v>65</v>
      </c>
      <c r="H10" s="35" t="s">
        <v>66</v>
      </c>
      <c r="I10" s="35" t="s">
        <v>67</v>
      </c>
      <c r="J10" s="35" t="s">
        <v>68</v>
      </c>
      <c r="K10" s="7" t="s">
        <v>4</v>
      </c>
      <c r="L10" s="7" t="s">
        <v>10</v>
      </c>
      <c r="M10" s="7" t="s">
        <v>46</v>
      </c>
      <c r="N10" s="7" t="s">
        <v>11</v>
      </c>
      <c r="O10" s="7" t="s">
        <v>12</v>
      </c>
      <c r="P10" s="7" t="s">
        <v>13</v>
      </c>
      <c r="Q10" s="7" t="s">
        <v>14</v>
      </c>
      <c r="R10" s="7" t="s">
        <v>15</v>
      </c>
      <c r="S10" s="7" t="s">
        <v>16</v>
      </c>
      <c r="T10" s="7" t="s">
        <v>35</v>
      </c>
      <c r="U10" s="7" t="s">
        <v>36</v>
      </c>
      <c r="V10" s="8"/>
      <c r="W10" s="35" t="s">
        <v>10</v>
      </c>
      <c r="X10" s="35" t="s">
        <v>46</v>
      </c>
      <c r="Y10" s="35" t="s">
        <v>11</v>
      </c>
      <c r="Z10" s="35" t="s">
        <v>12</v>
      </c>
      <c r="AA10" s="35" t="s">
        <v>13</v>
      </c>
      <c r="AB10" s="35" t="s">
        <v>14</v>
      </c>
      <c r="AC10" s="35" t="s">
        <v>15</v>
      </c>
      <c r="AD10" s="35" t="s">
        <v>16</v>
      </c>
      <c r="AE10" s="35" t="s">
        <v>35</v>
      </c>
      <c r="AF10" s="35" t="s">
        <v>36</v>
      </c>
      <c r="AG10" s="62"/>
      <c r="AH10" s="7" t="s">
        <v>64</v>
      </c>
      <c r="AI10" s="7" t="s">
        <v>65</v>
      </c>
      <c r="AJ10" s="7" t="s">
        <v>66</v>
      </c>
      <c r="AK10" s="7" t="s">
        <v>67</v>
      </c>
      <c r="AL10" s="7" t="s">
        <v>68</v>
      </c>
      <c r="AM10" s="7" t="s">
        <v>4</v>
      </c>
      <c r="AN10" s="7" t="s">
        <v>72</v>
      </c>
      <c r="AO10" s="35" t="s">
        <v>73</v>
      </c>
      <c r="AP10" s="35" t="s">
        <v>74</v>
      </c>
      <c r="AQ10" s="35" t="s">
        <v>75</v>
      </c>
      <c r="AR10" s="35" t="s">
        <v>76</v>
      </c>
      <c r="AS10" s="35" t="s">
        <v>4</v>
      </c>
      <c r="AT10" s="62"/>
      <c r="AU10" s="76" t="s">
        <v>27</v>
      </c>
      <c r="AV10" s="76" t="s">
        <v>80</v>
      </c>
      <c r="AW10" s="76" t="s">
        <v>29</v>
      </c>
      <c r="AX10" s="10"/>
      <c r="AY10" s="51" t="s">
        <v>43</v>
      </c>
      <c r="AZ10" s="51" t="s">
        <v>44</v>
      </c>
      <c r="BA10" s="36" t="s">
        <v>54</v>
      </c>
      <c r="BB10" s="36" t="s">
        <v>30</v>
      </c>
    </row>
    <row r="11" spans="1:54" ht="13" x14ac:dyDescent="0.3">
      <c r="A11">
        <v>1</v>
      </c>
      <c r="C11" s="1"/>
      <c r="D11" s="1"/>
      <c r="E11" s="1"/>
      <c r="F11" s="27"/>
      <c r="G11" s="27"/>
      <c r="H11" s="27"/>
      <c r="I11" s="27"/>
      <c r="J11" s="27"/>
      <c r="K11" s="27"/>
      <c r="L11" s="11"/>
      <c r="M11" s="11"/>
      <c r="N11" s="11"/>
      <c r="O11" s="11"/>
      <c r="P11" s="11"/>
      <c r="Q11" s="11"/>
      <c r="R11" s="11"/>
      <c r="S11" s="11"/>
      <c r="T11" s="13">
        <f t="shared" ref="T11:T16" si="0">SUM(L11:S11)</f>
        <v>0</v>
      </c>
      <c r="U11" s="27"/>
      <c r="V11" s="1"/>
      <c r="W11" s="11"/>
      <c r="X11" s="11"/>
      <c r="Y11" s="11"/>
      <c r="Z11" s="11"/>
      <c r="AA11" s="11"/>
      <c r="AB11" s="11"/>
      <c r="AC11" s="11"/>
      <c r="AD11" s="11"/>
      <c r="AE11" s="13">
        <f t="shared" ref="AE11:AE16" si="1">SUM(W11:AD11)</f>
        <v>0</v>
      </c>
      <c r="AF11" s="27"/>
      <c r="AG11" s="63"/>
      <c r="AH11" s="28"/>
      <c r="AI11" s="28"/>
      <c r="AJ11" s="28"/>
      <c r="AK11" s="28"/>
      <c r="AL11" s="28"/>
      <c r="AM11" s="27"/>
      <c r="AN11" s="27"/>
      <c r="AO11" s="27"/>
      <c r="AP11" s="27"/>
      <c r="AQ11" s="27"/>
      <c r="AR11" s="27"/>
      <c r="AS11" s="27"/>
      <c r="AT11" s="63"/>
      <c r="AU11" s="74"/>
      <c r="AV11" s="74"/>
      <c r="AW11" s="74"/>
      <c r="AX11" s="2"/>
      <c r="AY11" s="71"/>
      <c r="AZ11" s="71"/>
      <c r="BA11" s="81"/>
      <c r="BB11" s="82"/>
    </row>
    <row r="12" spans="1:54" ht="13" x14ac:dyDescent="0.3">
      <c r="A12">
        <v>2</v>
      </c>
      <c r="C12" s="1"/>
      <c r="D12" s="1"/>
      <c r="E12" s="1"/>
      <c r="F12" s="27"/>
      <c r="G12" s="27"/>
      <c r="H12" s="27"/>
      <c r="I12" s="27"/>
      <c r="J12" s="27"/>
      <c r="K12" s="27"/>
      <c r="L12" s="11"/>
      <c r="M12" s="11"/>
      <c r="N12" s="11"/>
      <c r="O12" s="11"/>
      <c r="P12" s="11"/>
      <c r="Q12" s="11"/>
      <c r="R12" s="11"/>
      <c r="S12" s="11"/>
      <c r="T12" s="13">
        <f t="shared" si="0"/>
        <v>0</v>
      </c>
      <c r="U12" s="27"/>
      <c r="V12" s="1"/>
      <c r="W12" s="11"/>
      <c r="X12" s="11"/>
      <c r="Y12" s="11"/>
      <c r="Z12" s="11"/>
      <c r="AA12" s="11"/>
      <c r="AB12" s="11"/>
      <c r="AC12" s="11"/>
      <c r="AD12" s="11"/>
      <c r="AE12" s="13">
        <f t="shared" si="1"/>
        <v>0</v>
      </c>
      <c r="AF12" s="27"/>
      <c r="AG12" s="63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71"/>
      <c r="AU12" s="73"/>
      <c r="AV12" s="73"/>
      <c r="AW12" s="73"/>
      <c r="AX12" s="2"/>
      <c r="AY12" s="71"/>
      <c r="AZ12" s="71"/>
      <c r="BA12" s="82"/>
      <c r="BB12" s="82"/>
    </row>
    <row r="13" spans="1:54" ht="13" x14ac:dyDescent="0.3">
      <c r="A13">
        <v>3</v>
      </c>
      <c r="C13" s="1"/>
      <c r="D13" s="1"/>
      <c r="E13" s="1"/>
      <c r="F13" s="27"/>
      <c r="G13" s="27"/>
      <c r="H13" s="27"/>
      <c r="I13" s="27"/>
      <c r="J13" s="27"/>
      <c r="K13" s="27"/>
      <c r="L13" s="11"/>
      <c r="M13" s="11"/>
      <c r="N13" s="11"/>
      <c r="O13" s="11"/>
      <c r="P13" s="11"/>
      <c r="Q13" s="11"/>
      <c r="R13" s="11"/>
      <c r="S13" s="11"/>
      <c r="T13" s="13">
        <f t="shared" si="0"/>
        <v>0</v>
      </c>
      <c r="U13" s="27"/>
      <c r="V13" s="1"/>
      <c r="W13" s="11"/>
      <c r="X13" s="11"/>
      <c r="Y13" s="11"/>
      <c r="Z13" s="11"/>
      <c r="AA13" s="11"/>
      <c r="AB13" s="11"/>
      <c r="AC13" s="11"/>
      <c r="AD13" s="11"/>
      <c r="AE13" s="13">
        <f t="shared" si="1"/>
        <v>0</v>
      </c>
      <c r="AF13" s="27"/>
      <c r="AG13" s="63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71"/>
      <c r="AU13" s="73"/>
      <c r="AV13" s="73"/>
      <c r="AW13" s="73"/>
      <c r="AX13" s="2"/>
      <c r="AY13" s="71"/>
      <c r="AZ13" s="71"/>
      <c r="BA13" s="82"/>
      <c r="BB13" s="82"/>
    </row>
    <row r="14" spans="1:54" ht="13" x14ac:dyDescent="0.3">
      <c r="A14">
        <v>4</v>
      </c>
      <c r="C14" s="1"/>
      <c r="D14" s="1"/>
      <c r="E14" s="1"/>
      <c r="F14" s="27"/>
      <c r="G14" s="27"/>
      <c r="H14" s="27"/>
      <c r="I14" s="27"/>
      <c r="J14" s="27"/>
      <c r="K14" s="27"/>
      <c r="L14" s="11"/>
      <c r="M14" s="11"/>
      <c r="N14" s="11"/>
      <c r="O14" s="11"/>
      <c r="P14" s="11"/>
      <c r="Q14" s="11"/>
      <c r="R14" s="11"/>
      <c r="S14" s="11"/>
      <c r="T14" s="13">
        <f t="shared" si="0"/>
        <v>0</v>
      </c>
      <c r="U14" s="27"/>
      <c r="V14" s="1"/>
      <c r="W14" s="11"/>
      <c r="X14" s="11"/>
      <c r="Y14" s="11"/>
      <c r="Z14" s="11"/>
      <c r="AA14" s="11"/>
      <c r="AB14" s="11"/>
      <c r="AC14" s="11"/>
      <c r="AD14" s="11"/>
      <c r="AE14" s="13">
        <f t="shared" si="1"/>
        <v>0</v>
      </c>
      <c r="AF14" s="27"/>
      <c r="AG14" s="63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71"/>
      <c r="AU14" s="73"/>
      <c r="AV14" s="73"/>
      <c r="AW14" s="73"/>
      <c r="AX14" s="2"/>
      <c r="AY14" s="71"/>
      <c r="AZ14" s="71"/>
      <c r="BA14" s="82"/>
      <c r="BB14" s="82"/>
    </row>
    <row r="15" spans="1:54" ht="13" x14ac:dyDescent="0.3">
      <c r="A15">
        <v>5</v>
      </c>
      <c r="C15" s="1"/>
      <c r="D15" s="1"/>
      <c r="E15" s="1"/>
      <c r="F15" s="27"/>
      <c r="G15" s="27"/>
      <c r="H15" s="27"/>
      <c r="I15" s="27"/>
      <c r="J15" s="27"/>
      <c r="K15" s="27"/>
      <c r="L15" s="11"/>
      <c r="M15" s="11"/>
      <c r="N15" s="11"/>
      <c r="O15" s="11"/>
      <c r="P15" s="11"/>
      <c r="Q15" s="11"/>
      <c r="R15" s="11"/>
      <c r="S15" s="11"/>
      <c r="T15" s="13">
        <f t="shared" si="0"/>
        <v>0</v>
      </c>
      <c r="U15" s="27"/>
      <c r="V15" s="1"/>
      <c r="W15" s="11"/>
      <c r="X15" s="11"/>
      <c r="Y15" s="11"/>
      <c r="Z15" s="11"/>
      <c r="AA15" s="11"/>
      <c r="AB15" s="11"/>
      <c r="AC15" s="11"/>
      <c r="AD15" s="11"/>
      <c r="AE15" s="13">
        <f t="shared" si="1"/>
        <v>0</v>
      </c>
      <c r="AF15" s="27"/>
      <c r="AG15" s="63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71"/>
      <c r="AU15" s="73"/>
      <c r="AV15" s="73"/>
      <c r="AW15" s="73"/>
      <c r="AX15" s="2"/>
      <c r="AY15" s="71"/>
      <c r="AZ15" s="71"/>
      <c r="BA15" s="82"/>
      <c r="BB15" s="82"/>
    </row>
    <row r="16" spans="1:54" ht="13" x14ac:dyDescent="0.3">
      <c r="A16">
        <v>6</v>
      </c>
      <c r="C16" s="1"/>
      <c r="D16" s="1"/>
      <c r="E16" s="1"/>
      <c r="F16" s="27"/>
      <c r="G16" s="27"/>
      <c r="H16" s="27"/>
      <c r="I16" s="27"/>
      <c r="J16" s="27"/>
      <c r="K16" s="27"/>
      <c r="L16" s="11"/>
      <c r="M16" s="11"/>
      <c r="N16" s="11"/>
      <c r="O16" s="11"/>
      <c r="P16" s="11"/>
      <c r="Q16" s="11"/>
      <c r="R16" s="11"/>
      <c r="S16" s="11"/>
      <c r="T16" s="13">
        <f t="shared" si="0"/>
        <v>0</v>
      </c>
      <c r="U16" s="27"/>
      <c r="V16" s="1"/>
      <c r="W16" s="11"/>
      <c r="X16" s="11"/>
      <c r="Y16" s="11"/>
      <c r="Z16" s="11"/>
      <c r="AA16" s="11"/>
      <c r="AB16" s="11"/>
      <c r="AC16" s="11"/>
      <c r="AD16" s="11"/>
      <c r="AE16" s="13">
        <f t="shared" si="1"/>
        <v>0</v>
      </c>
      <c r="AF16" s="27"/>
      <c r="AG16" s="63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71"/>
      <c r="AU16" s="73"/>
      <c r="AV16" s="73"/>
      <c r="AW16" s="73"/>
      <c r="AX16" s="2"/>
      <c r="AY16" s="71"/>
      <c r="AZ16" s="71"/>
      <c r="BA16" s="82"/>
      <c r="BB16" s="82"/>
    </row>
    <row r="17" spans="1:54" ht="13" x14ac:dyDescent="0.3">
      <c r="A17" s="26" t="s">
        <v>33</v>
      </c>
      <c r="F17" s="11"/>
      <c r="G17" s="11"/>
      <c r="H17" s="11"/>
      <c r="I17" s="11"/>
      <c r="J17" s="11"/>
      <c r="K17" s="13">
        <f>(F17*0.3)+(G17*0.25)+(H17*0.25)+(I17*0.15)+(J17*0.05)</f>
        <v>0</v>
      </c>
      <c r="L17" s="1"/>
      <c r="M17" s="1"/>
      <c r="N17" s="1"/>
      <c r="O17" s="1"/>
      <c r="P17" s="1"/>
      <c r="Q17" s="71"/>
      <c r="R17" s="206" t="s">
        <v>37</v>
      </c>
      <c r="S17" s="206"/>
      <c r="T17" s="13">
        <f>SUM(T11:T16)</f>
        <v>0</v>
      </c>
      <c r="U17" s="13">
        <f>(T17/6)/8</f>
        <v>0</v>
      </c>
      <c r="V17" s="1"/>
      <c r="W17" s="1"/>
      <c r="X17" s="1"/>
      <c r="Y17" s="1"/>
      <c r="Z17" s="1"/>
      <c r="AA17" s="1"/>
      <c r="AB17" s="71"/>
      <c r="AC17" s="206" t="s">
        <v>37</v>
      </c>
      <c r="AD17" s="206"/>
      <c r="AE17" s="13">
        <f>SUM(AE11:AE16)</f>
        <v>0</v>
      </c>
      <c r="AF17" s="13">
        <f>(AE17/6)/8</f>
        <v>0</v>
      </c>
      <c r="AG17" s="63"/>
      <c r="AH17" s="14"/>
      <c r="AI17" s="11"/>
      <c r="AJ17" s="72"/>
      <c r="AK17" s="14"/>
      <c r="AL17" s="11"/>
      <c r="AM17" s="13">
        <f>(AH17*0.3)+(AI17*0.25)+(AJ17*0.25)+(AK17*0.15)+(AL17*0.05)</f>
        <v>0</v>
      </c>
      <c r="AN17" s="72"/>
      <c r="AO17" s="72"/>
      <c r="AP17" s="72"/>
      <c r="AQ17" s="72"/>
      <c r="AR17" s="72"/>
      <c r="AS17" s="13">
        <f>(AN17*0.25)+(AO17*0.25)+(AP17*0.2)+(AQ17*0.2)+(AR17*0.1)</f>
        <v>0</v>
      </c>
      <c r="AT17" s="63"/>
      <c r="AU17" s="78"/>
      <c r="AV17" s="78"/>
      <c r="AW17" s="77">
        <f>(AU17*0.7)+(AV17*0.3)</f>
        <v>0</v>
      </c>
      <c r="AX17" s="2"/>
      <c r="AY17" s="43">
        <f>(K17*0.25)+(U17*0.375)+(AF17*0.375)</f>
        <v>0</v>
      </c>
      <c r="AZ17" s="43">
        <f>(AM17*0.25)+(AS17*0.25)+(AW17*0.5)</f>
        <v>0</v>
      </c>
      <c r="BA17" s="45">
        <f>AVERAGE(AY17:AZ17)</f>
        <v>0</v>
      </c>
      <c r="BB17" s="5"/>
    </row>
    <row r="18" spans="1:54" ht="13" x14ac:dyDescent="0.3">
      <c r="BA18" s="5"/>
      <c r="BB18" s="5"/>
    </row>
    <row r="19" spans="1:54" x14ac:dyDescent="0.25">
      <c r="B19" s="29"/>
    </row>
    <row r="21" spans="1:54" x14ac:dyDescent="0.25">
      <c r="B21" s="30"/>
    </row>
  </sheetData>
  <mergeCells count="11">
    <mergeCell ref="AJ5:AM5"/>
    <mergeCell ref="AH8:AS8"/>
    <mergeCell ref="AU8:AW8"/>
    <mergeCell ref="Y5:AB5"/>
    <mergeCell ref="F8:U8"/>
    <mergeCell ref="A1:B1"/>
    <mergeCell ref="A2:B2"/>
    <mergeCell ref="A3:B3"/>
    <mergeCell ref="H5:K5"/>
    <mergeCell ref="AC17:AD17"/>
    <mergeCell ref="R17:S17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AZ21"/>
  <sheetViews>
    <sheetView workbookViewId="0">
      <pane xSplit="5" topLeftCell="F1" activePane="topRight" state="frozen"/>
      <selection pane="topRight" activeCell="K17" sqref="K17"/>
    </sheetView>
  </sheetViews>
  <sheetFormatPr defaultRowHeight="12.5" x14ac:dyDescent="0.25"/>
  <cols>
    <col min="1" max="1" width="5.54296875" customWidth="1"/>
    <col min="2" max="2" width="21.26953125" customWidth="1"/>
    <col min="3" max="3" width="13.1796875" customWidth="1"/>
    <col min="4" max="4" width="14" customWidth="1"/>
    <col min="5" max="5" width="14.81640625" customWidth="1"/>
    <col min="6" max="6" width="6.54296875" customWidth="1"/>
    <col min="7" max="7" width="5.7265625" customWidth="1"/>
    <col min="8" max="8" width="3.1796875" customWidth="1"/>
    <col min="9" max="18" width="5.7265625" customWidth="1"/>
    <col min="19" max="19" width="5.81640625" customWidth="1"/>
    <col min="20" max="20" width="6.54296875" customWidth="1"/>
    <col min="21" max="21" width="3.1796875" customWidth="1"/>
    <col min="22" max="23" width="5.7265625" customWidth="1"/>
    <col min="24" max="24" width="5.1796875" customWidth="1"/>
    <col min="25" max="25" width="5.26953125" customWidth="1"/>
    <col min="26" max="26" width="6.81640625" customWidth="1"/>
    <col min="27" max="27" width="5" customWidth="1"/>
    <col min="28" max="28" width="5.81640625" customWidth="1"/>
    <col min="29" max="29" width="6.54296875" customWidth="1"/>
    <col min="31" max="31" width="3.1796875" customWidth="1"/>
    <col min="32" max="32" width="5.81640625" customWidth="1"/>
    <col min="33" max="33" width="5.453125" customWidth="1"/>
    <col min="34" max="34" width="5.54296875" customWidth="1"/>
    <col min="35" max="35" width="6.1796875" customWidth="1"/>
    <col min="36" max="36" width="5.7265625" customWidth="1"/>
    <col min="37" max="37" width="5.453125" customWidth="1"/>
    <col min="38" max="38" width="6.453125" customWidth="1"/>
    <col min="39" max="39" width="6.54296875" customWidth="1"/>
    <col min="40" max="40" width="6.81640625" customWidth="1"/>
    <col min="41" max="41" width="7.1796875" customWidth="1"/>
    <col min="42" max="42" width="6.26953125" customWidth="1"/>
    <col min="43" max="43" width="6.81640625" customWidth="1"/>
    <col min="44" max="44" width="3.453125" customWidth="1"/>
    <col min="45" max="45" width="10.1796875" customWidth="1"/>
    <col min="47" max="47" width="7.26953125" customWidth="1"/>
    <col min="51" max="51" width="10.81640625" customWidth="1"/>
  </cols>
  <sheetData>
    <row r="1" spans="1:52" ht="13" x14ac:dyDescent="0.3">
      <c r="A1" s="194" t="str">
        <f>CompInfo!B1</f>
        <v>Vaulting SA</v>
      </c>
      <c r="B1" s="194"/>
      <c r="C1" s="15"/>
      <c r="Z1" s="4"/>
    </row>
    <row r="2" spans="1:52" ht="13" x14ac:dyDescent="0.3">
      <c r="A2" s="194" t="str">
        <f>CompInfo!B2</f>
        <v>South Australian Vaulting Championships 2019</v>
      </c>
      <c r="B2" s="194"/>
      <c r="C2" s="15"/>
      <c r="Z2" s="6"/>
    </row>
    <row r="3" spans="1:52" ht="13" x14ac:dyDescent="0.3">
      <c r="A3" s="194" t="str">
        <f>CompInfo!B3</f>
        <v>7th-8th September 2019</v>
      </c>
      <c r="B3" s="194"/>
      <c r="C3" s="15"/>
      <c r="Z3" s="6"/>
    </row>
    <row r="4" spans="1:52" x14ac:dyDescent="0.25">
      <c r="A4" s="15"/>
      <c r="B4" s="15"/>
      <c r="C4" s="15"/>
    </row>
    <row r="5" spans="1:52" ht="13" x14ac:dyDescent="0.3">
      <c r="A5" s="19" t="s">
        <v>60</v>
      </c>
      <c r="B5" s="19"/>
      <c r="C5" s="19" t="s">
        <v>0</v>
      </c>
      <c r="D5" s="41"/>
      <c r="F5" t="s">
        <v>0</v>
      </c>
      <c r="H5" s="187">
        <f>D5</f>
        <v>0</v>
      </c>
      <c r="I5" s="187"/>
      <c r="J5" s="187"/>
      <c r="K5" s="187"/>
      <c r="U5" s="71"/>
      <c r="V5" t="s">
        <v>63</v>
      </c>
      <c r="X5" s="187">
        <f>D6</f>
        <v>0</v>
      </c>
      <c r="Y5" s="187"/>
      <c r="Z5" s="187"/>
      <c r="AA5" s="187"/>
      <c r="AE5" s="71"/>
      <c r="AF5" t="s">
        <v>0</v>
      </c>
      <c r="AH5" s="187">
        <f>D5</f>
        <v>0</v>
      </c>
      <c r="AI5" s="187"/>
      <c r="AJ5" s="187"/>
      <c r="AK5" s="187"/>
      <c r="AR5" s="71"/>
      <c r="AS5" s="75" t="s">
        <v>63</v>
      </c>
      <c r="AT5" s="83">
        <f>D6</f>
        <v>0</v>
      </c>
      <c r="AU5" s="83"/>
      <c r="AV5" s="79"/>
      <c r="AW5" s="50"/>
      <c r="AX5" s="50"/>
    </row>
    <row r="6" spans="1:52" s="7" customFormat="1" ht="13" x14ac:dyDescent="0.3">
      <c r="A6" s="15"/>
      <c r="B6" s="15"/>
      <c r="C6" s="19" t="s">
        <v>63</v>
      </c>
      <c r="D6" s="70"/>
      <c r="I6" s="35"/>
      <c r="J6" s="35"/>
      <c r="K6" s="35"/>
      <c r="U6" s="62"/>
      <c r="V6" s="35"/>
      <c r="W6" s="35"/>
      <c r="X6" s="35"/>
      <c r="Y6" s="35"/>
      <c r="Z6" s="35"/>
      <c r="AA6" s="35"/>
      <c r="AB6" s="35"/>
      <c r="AC6" s="35"/>
      <c r="AD6" s="35"/>
      <c r="AE6" s="62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62"/>
      <c r="AS6" s="76"/>
      <c r="AT6" s="76"/>
      <c r="AU6" s="76"/>
      <c r="AV6" s="80"/>
      <c r="AW6" s="51"/>
      <c r="AX6" s="51"/>
      <c r="AY6" s="35"/>
      <c r="AZ6" s="35"/>
    </row>
    <row r="7" spans="1:52" x14ac:dyDescent="0.25">
      <c r="U7" s="71"/>
      <c r="AE7" s="71"/>
      <c r="AR7" s="71"/>
      <c r="AS7" s="75"/>
      <c r="AT7" s="75"/>
      <c r="AU7" s="75"/>
      <c r="AV7" s="79"/>
      <c r="AW7" s="50"/>
      <c r="AX7" s="50"/>
    </row>
    <row r="8" spans="1:52" x14ac:dyDescent="0.25">
      <c r="F8" s="189" t="s">
        <v>1</v>
      </c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"/>
      <c r="V8" s="193" t="s">
        <v>1</v>
      </c>
      <c r="W8" s="193"/>
      <c r="X8" s="193"/>
      <c r="Y8" s="193"/>
      <c r="Z8" s="193"/>
      <c r="AA8" s="193"/>
      <c r="AB8" s="193"/>
      <c r="AC8" s="193"/>
      <c r="AD8" s="193"/>
      <c r="AE8" s="71"/>
      <c r="AF8" s="189" t="s">
        <v>2</v>
      </c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71"/>
      <c r="AS8" s="207" t="s">
        <v>2</v>
      </c>
      <c r="AT8" s="207"/>
      <c r="AU8" s="207"/>
      <c r="AV8" s="2"/>
      <c r="AW8" s="50"/>
      <c r="AX8" s="50"/>
    </row>
    <row r="9" spans="1:52" x14ac:dyDescent="0.25">
      <c r="F9" s="35" t="s">
        <v>7</v>
      </c>
      <c r="G9" s="35"/>
      <c r="H9" s="35"/>
      <c r="I9" s="35"/>
      <c r="J9" s="35"/>
      <c r="K9" t="s">
        <v>7</v>
      </c>
      <c r="T9" s="7" t="s">
        <v>34</v>
      </c>
      <c r="U9" s="8"/>
      <c r="AD9" s="35" t="s">
        <v>34</v>
      </c>
      <c r="AE9" s="62"/>
      <c r="AF9" t="s">
        <v>7</v>
      </c>
      <c r="AK9" t="s">
        <v>7</v>
      </c>
      <c r="AL9" s="35" t="s">
        <v>71</v>
      </c>
      <c r="AM9" s="35"/>
      <c r="AN9" s="35"/>
      <c r="AO9" s="35"/>
      <c r="AP9" s="35"/>
      <c r="AQ9" s="35" t="s">
        <v>71</v>
      </c>
      <c r="AR9" s="62"/>
      <c r="AS9" s="76"/>
      <c r="AT9" s="76"/>
      <c r="AU9" s="76"/>
      <c r="AV9" s="2"/>
      <c r="AW9" s="50"/>
      <c r="AX9" s="50"/>
      <c r="AY9" s="35"/>
    </row>
    <row r="10" spans="1:52" ht="13" x14ac:dyDescent="0.3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35" t="s">
        <v>64</v>
      </c>
      <c r="G10" s="35" t="s">
        <v>65</v>
      </c>
      <c r="H10" s="35" t="s">
        <v>66</v>
      </c>
      <c r="I10" s="35" t="s">
        <v>67</v>
      </c>
      <c r="J10" s="35" t="s">
        <v>68</v>
      </c>
      <c r="K10" s="35" t="s">
        <v>4</v>
      </c>
      <c r="L10" s="7" t="s">
        <v>10</v>
      </c>
      <c r="M10" s="7" t="s">
        <v>46</v>
      </c>
      <c r="N10" s="7" t="s">
        <v>11</v>
      </c>
      <c r="O10" s="7" t="s">
        <v>15</v>
      </c>
      <c r="P10" s="7" t="s">
        <v>13</v>
      </c>
      <c r="Q10" s="7" t="s">
        <v>12</v>
      </c>
      <c r="R10" s="7" t="s">
        <v>14</v>
      </c>
      <c r="S10" s="7" t="s">
        <v>35</v>
      </c>
      <c r="T10" s="7" t="s">
        <v>36</v>
      </c>
      <c r="U10" s="8"/>
      <c r="V10" s="35" t="s">
        <v>10</v>
      </c>
      <c r="W10" s="35" t="s">
        <v>46</v>
      </c>
      <c r="X10" s="35" t="s">
        <v>11</v>
      </c>
      <c r="Y10" s="35" t="s">
        <v>15</v>
      </c>
      <c r="Z10" s="35" t="s">
        <v>13</v>
      </c>
      <c r="AA10" s="35" t="s">
        <v>12</v>
      </c>
      <c r="AB10" s="35" t="s">
        <v>14</v>
      </c>
      <c r="AC10" s="35" t="s">
        <v>35</v>
      </c>
      <c r="AD10" s="35" t="s">
        <v>36</v>
      </c>
      <c r="AE10" s="62"/>
      <c r="AF10" s="35" t="s">
        <v>64</v>
      </c>
      <c r="AG10" s="35" t="s">
        <v>65</v>
      </c>
      <c r="AH10" s="35" t="s">
        <v>66</v>
      </c>
      <c r="AI10" s="35" t="s">
        <v>67</v>
      </c>
      <c r="AJ10" s="35" t="s">
        <v>68</v>
      </c>
      <c r="AK10" s="35" t="s">
        <v>4</v>
      </c>
      <c r="AL10" s="35" t="s">
        <v>72</v>
      </c>
      <c r="AM10" s="35" t="s">
        <v>73</v>
      </c>
      <c r="AN10" s="35" t="s">
        <v>74</v>
      </c>
      <c r="AO10" s="35" t="s">
        <v>75</v>
      </c>
      <c r="AP10" s="35" t="s">
        <v>76</v>
      </c>
      <c r="AQ10" s="35" t="s">
        <v>4</v>
      </c>
      <c r="AR10" s="62"/>
      <c r="AS10" s="76" t="s">
        <v>27</v>
      </c>
      <c r="AT10" s="84" t="s">
        <v>80</v>
      </c>
      <c r="AU10" s="76" t="s">
        <v>29</v>
      </c>
      <c r="AV10" s="10"/>
      <c r="AW10" s="51" t="s">
        <v>43</v>
      </c>
      <c r="AX10" s="51" t="s">
        <v>44</v>
      </c>
      <c r="AY10" s="36" t="s">
        <v>54</v>
      </c>
      <c r="AZ10" s="36" t="s">
        <v>30</v>
      </c>
    </row>
    <row r="11" spans="1:52" ht="13" x14ac:dyDescent="0.3">
      <c r="A11">
        <v>1</v>
      </c>
      <c r="C11" s="1"/>
      <c r="D11" s="1"/>
      <c r="E11" s="1"/>
      <c r="F11" s="27"/>
      <c r="G11" s="27"/>
      <c r="H11" s="27"/>
      <c r="I11" s="27"/>
      <c r="J11" s="27"/>
      <c r="K11" s="27"/>
      <c r="L11" s="11"/>
      <c r="M11" s="11"/>
      <c r="N11" s="11"/>
      <c r="O11" s="11"/>
      <c r="P11" s="11"/>
      <c r="Q11" s="11"/>
      <c r="R11" s="11"/>
      <c r="S11" s="13">
        <f t="shared" ref="S11:S16" si="0">SUM(L11:R11)</f>
        <v>0</v>
      </c>
      <c r="T11" s="27"/>
      <c r="U11" s="1"/>
      <c r="V11" s="11"/>
      <c r="W11" s="11"/>
      <c r="X11" s="11"/>
      <c r="Y11" s="11"/>
      <c r="Z11" s="11"/>
      <c r="AA11" s="11"/>
      <c r="AB11" s="11"/>
      <c r="AC11" s="13">
        <f t="shared" ref="AC11:AC16" si="1">SUM(V11:AB11)</f>
        <v>0</v>
      </c>
      <c r="AD11" s="27"/>
      <c r="AE11" s="63"/>
      <c r="AF11" s="28"/>
      <c r="AG11" s="28"/>
      <c r="AH11" s="28"/>
      <c r="AI11" s="28"/>
      <c r="AJ11" s="28"/>
      <c r="AK11" s="27"/>
      <c r="AL11" s="27"/>
      <c r="AM11" s="27"/>
      <c r="AN11" s="27"/>
      <c r="AO11" s="27"/>
      <c r="AP11" s="27"/>
      <c r="AQ11" s="27"/>
      <c r="AR11" s="63"/>
      <c r="AS11" s="74"/>
      <c r="AT11" s="74"/>
      <c r="AU11" s="74"/>
      <c r="AV11" s="2"/>
      <c r="AW11" s="71"/>
      <c r="AX11" s="71"/>
      <c r="AY11" s="81"/>
      <c r="AZ11" s="82"/>
    </row>
    <row r="12" spans="1:52" ht="13" x14ac:dyDescent="0.3">
      <c r="A12">
        <v>2</v>
      </c>
      <c r="C12" s="1"/>
      <c r="D12" s="1"/>
      <c r="E12" s="1"/>
      <c r="F12" s="27"/>
      <c r="G12" s="27"/>
      <c r="H12" s="27"/>
      <c r="I12" s="27"/>
      <c r="J12" s="27"/>
      <c r="K12" s="27"/>
      <c r="L12" s="11"/>
      <c r="M12" s="11"/>
      <c r="N12" s="11"/>
      <c r="O12" s="11"/>
      <c r="P12" s="11"/>
      <c r="Q12" s="11"/>
      <c r="R12" s="11"/>
      <c r="S12" s="13">
        <f t="shared" si="0"/>
        <v>0</v>
      </c>
      <c r="T12" s="27"/>
      <c r="U12" s="1"/>
      <c r="V12" s="11"/>
      <c r="W12" s="11"/>
      <c r="X12" s="11"/>
      <c r="Y12" s="11"/>
      <c r="Z12" s="11"/>
      <c r="AA12" s="11"/>
      <c r="AB12" s="11"/>
      <c r="AC12" s="13">
        <f t="shared" si="1"/>
        <v>0</v>
      </c>
      <c r="AD12" s="27"/>
      <c r="AE12" s="63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71"/>
      <c r="AS12" s="73"/>
      <c r="AT12" s="73"/>
      <c r="AU12" s="73"/>
      <c r="AV12" s="2"/>
      <c r="AW12" s="71"/>
      <c r="AX12" s="71"/>
      <c r="AY12" s="82"/>
      <c r="AZ12" s="82"/>
    </row>
    <row r="13" spans="1:52" ht="13" x14ac:dyDescent="0.3">
      <c r="A13">
        <v>3</v>
      </c>
      <c r="C13" s="1"/>
      <c r="D13" s="1"/>
      <c r="E13" s="1"/>
      <c r="F13" s="27"/>
      <c r="G13" s="27"/>
      <c r="H13" s="27"/>
      <c r="I13" s="27"/>
      <c r="J13" s="27"/>
      <c r="K13" s="27"/>
      <c r="L13" s="11"/>
      <c r="M13" s="11"/>
      <c r="N13" s="11"/>
      <c r="O13" s="11"/>
      <c r="P13" s="11"/>
      <c r="Q13" s="11"/>
      <c r="R13" s="11"/>
      <c r="S13" s="13">
        <f t="shared" si="0"/>
        <v>0</v>
      </c>
      <c r="T13" s="27"/>
      <c r="U13" s="1"/>
      <c r="V13" s="11"/>
      <c r="W13" s="11"/>
      <c r="X13" s="11"/>
      <c r="Y13" s="11"/>
      <c r="Z13" s="11"/>
      <c r="AA13" s="11"/>
      <c r="AB13" s="11"/>
      <c r="AC13" s="13">
        <f t="shared" si="1"/>
        <v>0</v>
      </c>
      <c r="AD13" s="27"/>
      <c r="AE13" s="63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71"/>
      <c r="AS13" s="73"/>
      <c r="AT13" s="73"/>
      <c r="AU13" s="73"/>
      <c r="AV13" s="2"/>
      <c r="AW13" s="71"/>
      <c r="AX13" s="71"/>
      <c r="AY13" s="82"/>
      <c r="AZ13" s="82"/>
    </row>
    <row r="14" spans="1:52" ht="13" x14ac:dyDescent="0.3">
      <c r="A14">
        <v>4</v>
      </c>
      <c r="C14" s="1"/>
      <c r="D14" s="1"/>
      <c r="E14" s="1"/>
      <c r="F14" s="27"/>
      <c r="G14" s="27"/>
      <c r="H14" s="27"/>
      <c r="I14" s="27"/>
      <c r="J14" s="27"/>
      <c r="K14" s="27"/>
      <c r="L14" s="11"/>
      <c r="M14" s="11"/>
      <c r="N14" s="11"/>
      <c r="O14" s="11"/>
      <c r="P14" s="11"/>
      <c r="Q14" s="11"/>
      <c r="R14" s="11"/>
      <c r="S14" s="13">
        <f t="shared" si="0"/>
        <v>0</v>
      </c>
      <c r="T14" s="27"/>
      <c r="U14" s="1"/>
      <c r="V14" s="11"/>
      <c r="W14" s="11"/>
      <c r="X14" s="11"/>
      <c r="Y14" s="11"/>
      <c r="Z14" s="11"/>
      <c r="AA14" s="11"/>
      <c r="AB14" s="11"/>
      <c r="AC14" s="13">
        <f t="shared" si="1"/>
        <v>0</v>
      </c>
      <c r="AD14" s="27"/>
      <c r="AE14" s="63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71"/>
      <c r="AS14" s="73"/>
      <c r="AT14" s="73"/>
      <c r="AU14" s="73"/>
      <c r="AV14" s="2"/>
      <c r="AW14" s="71"/>
      <c r="AX14" s="71"/>
      <c r="AY14" s="82"/>
      <c r="AZ14" s="82"/>
    </row>
    <row r="15" spans="1:52" ht="13" x14ac:dyDescent="0.3">
      <c r="A15">
        <v>5</v>
      </c>
      <c r="C15" s="1"/>
      <c r="D15" s="1"/>
      <c r="E15" s="1"/>
      <c r="F15" s="27"/>
      <c r="G15" s="27"/>
      <c r="H15" s="27"/>
      <c r="I15" s="27"/>
      <c r="J15" s="27"/>
      <c r="K15" s="27"/>
      <c r="L15" s="11"/>
      <c r="M15" s="11"/>
      <c r="N15" s="11"/>
      <c r="O15" s="11"/>
      <c r="P15" s="11"/>
      <c r="Q15" s="11"/>
      <c r="R15" s="11"/>
      <c r="S15" s="13">
        <f t="shared" si="0"/>
        <v>0</v>
      </c>
      <c r="T15" s="27"/>
      <c r="U15" s="1"/>
      <c r="V15" s="11"/>
      <c r="W15" s="11"/>
      <c r="X15" s="11"/>
      <c r="Y15" s="11"/>
      <c r="Z15" s="11"/>
      <c r="AA15" s="11"/>
      <c r="AB15" s="11"/>
      <c r="AC15" s="13">
        <f t="shared" si="1"/>
        <v>0</v>
      </c>
      <c r="AD15" s="27"/>
      <c r="AE15" s="63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71"/>
      <c r="AS15" s="73"/>
      <c r="AT15" s="73"/>
      <c r="AU15" s="73"/>
      <c r="AV15" s="2"/>
      <c r="AW15" s="71"/>
      <c r="AX15" s="71"/>
      <c r="AY15" s="82"/>
      <c r="AZ15" s="82"/>
    </row>
    <row r="16" spans="1:52" ht="13" x14ac:dyDescent="0.3">
      <c r="A16">
        <v>6</v>
      </c>
      <c r="C16" s="1"/>
      <c r="D16" s="1"/>
      <c r="E16" s="1"/>
      <c r="F16" s="27"/>
      <c r="G16" s="27"/>
      <c r="H16" s="27"/>
      <c r="I16" s="27"/>
      <c r="J16" s="27"/>
      <c r="K16" s="27"/>
      <c r="L16" s="11"/>
      <c r="M16" s="11"/>
      <c r="N16" s="11"/>
      <c r="O16" s="11"/>
      <c r="P16" s="11"/>
      <c r="Q16" s="11"/>
      <c r="R16" s="11"/>
      <c r="S16" s="13">
        <f t="shared" si="0"/>
        <v>0</v>
      </c>
      <c r="T16" s="27"/>
      <c r="U16" s="1"/>
      <c r="V16" s="11"/>
      <c r="W16" s="11"/>
      <c r="X16" s="11"/>
      <c r="Y16" s="11"/>
      <c r="Z16" s="11"/>
      <c r="AA16" s="11"/>
      <c r="AB16" s="11"/>
      <c r="AC16" s="13">
        <f t="shared" si="1"/>
        <v>0</v>
      </c>
      <c r="AD16" s="27"/>
      <c r="AE16" s="63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71"/>
      <c r="AS16" s="73"/>
      <c r="AT16" s="73"/>
      <c r="AU16" s="73"/>
      <c r="AV16" s="2"/>
      <c r="AW16" s="71"/>
      <c r="AX16" s="71"/>
      <c r="AY16" s="82"/>
      <c r="AZ16" s="82"/>
    </row>
    <row r="17" spans="1:52" ht="13" x14ac:dyDescent="0.3">
      <c r="A17" s="26" t="s">
        <v>33</v>
      </c>
      <c r="F17" s="11"/>
      <c r="G17" s="11"/>
      <c r="H17" s="11"/>
      <c r="I17" s="11"/>
      <c r="J17" s="11"/>
      <c r="K17" s="13">
        <f>(F17*0.3)+(G17*0.25)+(H17*0.25)+(I17*0.15)+(J17*0.05)</f>
        <v>0</v>
      </c>
      <c r="L17" s="1"/>
      <c r="M17" s="1"/>
      <c r="N17" s="1"/>
      <c r="O17" s="1"/>
      <c r="P17" s="1"/>
      <c r="Q17" s="1" t="s">
        <v>37</v>
      </c>
      <c r="R17" s="1"/>
      <c r="S17" s="13">
        <f>SUM(S11:S16)</f>
        <v>0</v>
      </c>
      <c r="T17" s="13">
        <f>(S17/6)/7</f>
        <v>0</v>
      </c>
      <c r="U17" s="1"/>
      <c r="V17" s="1"/>
      <c r="W17" s="1"/>
      <c r="X17" s="1"/>
      <c r="Y17" s="1"/>
      <c r="Z17" s="1"/>
      <c r="AA17" s="206" t="s">
        <v>37</v>
      </c>
      <c r="AB17" s="206"/>
      <c r="AC17" s="13">
        <f>SUM(AC11:AC16)</f>
        <v>0</v>
      </c>
      <c r="AD17" s="13">
        <f>(AC17/6)/7</f>
        <v>0</v>
      </c>
      <c r="AE17" s="63"/>
      <c r="AF17" s="14"/>
      <c r="AG17" s="11"/>
      <c r="AH17" s="72"/>
      <c r="AI17" s="14"/>
      <c r="AJ17" s="11"/>
      <c r="AK17" s="13">
        <f>(AF17*0.3)+(AG17*0.25)+(AH17*0.25)+(AI17*0.15)+(AJ17*0.05)</f>
        <v>0</v>
      </c>
      <c r="AL17" s="72"/>
      <c r="AM17" s="72"/>
      <c r="AN17" s="72"/>
      <c r="AO17" s="72"/>
      <c r="AP17" s="72"/>
      <c r="AQ17" s="13">
        <f>(AL17*0.25)+(AM17*0.25)+(AN17*0.2)+(AO17*0.2)+(AP17*0.1)</f>
        <v>0</v>
      </c>
      <c r="AR17" s="63"/>
      <c r="AS17" s="78"/>
      <c r="AT17" s="85" t="s">
        <v>77</v>
      </c>
      <c r="AU17" s="77">
        <f>AS17</f>
        <v>0</v>
      </c>
      <c r="AV17" s="2"/>
      <c r="AW17" s="43">
        <f>(K17*0.25)+(T17*0.375)+(AD17*0.375)</f>
        <v>0</v>
      </c>
      <c r="AX17" s="43">
        <f>(AK17*0.25)+(AQ17*0.25)+(AU17*0.5)</f>
        <v>0</v>
      </c>
      <c r="AY17" s="45">
        <f>AVERAGE(AW17:AX17)</f>
        <v>0</v>
      </c>
      <c r="AZ17" s="5"/>
    </row>
    <row r="19" spans="1:52" x14ac:dyDescent="0.25">
      <c r="B19" s="29"/>
    </row>
    <row r="21" spans="1:52" x14ac:dyDescent="0.25">
      <c r="B21" s="30"/>
    </row>
  </sheetData>
  <mergeCells count="11">
    <mergeCell ref="X5:AA5"/>
    <mergeCell ref="AH5:AK5"/>
    <mergeCell ref="AF8:AQ8"/>
    <mergeCell ref="AS8:AU8"/>
    <mergeCell ref="AA17:AB17"/>
    <mergeCell ref="V8:AD8"/>
    <mergeCell ref="F8:T8"/>
    <mergeCell ref="A1:B1"/>
    <mergeCell ref="A2:B2"/>
    <mergeCell ref="A3:B3"/>
    <mergeCell ref="H5:K5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Z21"/>
  <sheetViews>
    <sheetView workbookViewId="0">
      <pane xSplit="5" topLeftCell="F1" activePane="topRight" state="frozen"/>
      <selection pane="topRight" activeCell="AK17" sqref="AK17"/>
    </sheetView>
  </sheetViews>
  <sheetFormatPr defaultRowHeight="12.5" x14ac:dyDescent="0.25"/>
  <cols>
    <col min="1" max="1" width="5.54296875" customWidth="1"/>
    <col min="2" max="2" width="21.26953125" customWidth="1"/>
    <col min="3" max="3" width="13.1796875" customWidth="1"/>
    <col min="4" max="4" width="14" customWidth="1"/>
    <col min="5" max="5" width="14.81640625" customWidth="1"/>
    <col min="6" max="6" width="6.54296875" customWidth="1"/>
    <col min="7" max="7" width="5.7265625" customWidth="1"/>
    <col min="8" max="8" width="3.1796875" customWidth="1"/>
    <col min="9" max="18" width="5.7265625" customWidth="1"/>
    <col min="19" max="19" width="7.54296875" customWidth="1"/>
    <col min="20" max="20" width="6.54296875" customWidth="1"/>
    <col min="21" max="21" width="3.453125" customWidth="1"/>
    <col min="22" max="22" width="5.7265625" customWidth="1"/>
    <col min="23" max="23" width="5.54296875" customWidth="1"/>
    <col min="24" max="24" width="4.54296875" customWidth="1"/>
    <col min="25" max="25" width="6" customWidth="1"/>
    <col min="26" max="26" width="7.1796875" customWidth="1"/>
    <col min="27" max="27" width="5.1796875" customWidth="1"/>
    <col min="28" max="30" width="7.1796875" customWidth="1"/>
    <col min="31" max="31" width="3.1796875" customWidth="1"/>
    <col min="32" max="32" width="5.453125" customWidth="1"/>
    <col min="33" max="33" width="5.7265625" customWidth="1"/>
    <col min="34" max="36" width="6.453125" customWidth="1"/>
    <col min="37" max="37" width="5.81640625" customWidth="1"/>
    <col min="38" max="38" width="6" customWidth="1"/>
    <col min="39" max="39" width="5.81640625" customWidth="1"/>
    <col min="40" max="40" width="6.81640625" customWidth="1"/>
    <col min="41" max="41" width="7.1796875" customWidth="1"/>
    <col min="42" max="42" width="6.54296875" customWidth="1"/>
    <col min="43" max="43" width="7" customWidth="1"/>
    <col min="44" max="44" width="3.1796875" customWidth="1"/>
    <col min="45" max="45" width="10" customWidth="1"/>
    <col min="48" max="48" width="5.453125" customWidth="1"/>
    <col min="51" max="51" width="11.26953125" customWidth="1"/>
  </cols>
  <sheetData>
    <row r="1" spans="1:52" ht="13" x14ac:dyDescent="0.3">
      <c r="A1" s="194" t="str">
        <f>CompInfo!B1</f>
        <v>Vaulting SA</v>
      </c>
      <c r="B1" s="194"/>
      <c r="C1" s="15"/>
      <c r="Z1" s="4"/>
    </row>
    <row r="2" spans="1:52" ht="13" x14ac:dyDescent="0.3">
      <c r="A2" s="194" t="str">
        <f>CompInfo!B2</f>
        <v>South Australian Vaulting Championships 2019</v>
      </c>
      <c r="B2" s="194"/>
      <c r="C2" s="15"/>
      <c r="Z2" s="6"/>
    </row>
    <row r="3" spans="1:52" ht="13" x14ac:dyDescent="0.3">
      <c r="A3" s="194" t="str">
        <f>CompInfo!B3</f>
        <v>7th-8th September 2019</v>
      </c>
      <c r="B3" s="194"/>
      <c r="C3" s="15"/>
      <c r="Z3" s="6"/>
    </row>
    <row r="4" spans="1:52" x14ac:dyDescent="0.25">
      <c r="A4" s="15"/>
      <c r="B4" s="15"/>
      <c r="C4" s="15"/>
    </row>
    <row r="5" spans="1:52" ht="13" x14ac:dyDescent="0.3">
      <c r="A5" s="19" t="s">
        <v>61</v>
      </c>
      <c r="B5" s="19"/>
      <c r="C5" s="19" t="s">
        <v>0</v>
      </c>
      <c r="D5" s="41"/>
      <c r="F5" t="s">
        <v>0</v>
      </c>
      <c r="H5" s="187">
        <f>D5</f>
        <v>0</v>
      </c>
      <c r="I5" s="187"/>
      <c r="J5" s="187"/>
      <c r="K5" s="187"/>
      <c r="U5" s="71"/>
      <c r="V5" t="s">
        <v>63</v>
      </c>
      <c r="X5" s="187">
        <f>D6</f>
        <v>0</v>
      </c>
      <c r="Y5" s="187"/>
      <c r="Z5" s="187"/>
      <c r="AA5" s="187"/>
      <c r="AE5" s="71"/>
      <c r="AF5" t="s">
        <v>0</v>
      </c>
      <c r="AH5" s="187">
        <f>D5</f>
        <v>0</v>
      </c>
      <c r="AI5" s="187"/>
      <c r="AJ5" s="187"/>
      <c r="AK5" s="187"/>
      <c r="AR5" s="71"/>
      <c r="AS5" s="75" t="s">
        <v>63</v>
      </c>
      <c r="AT5" s="83">
        <f>D6</f>
        <v>0</v>
      </c>
      <c r="AU5" s="83"/>
      <c r="AV5" s="79"/>
      <c r="AW5" s="50"/>
      <c r="AX5" s="50"/>
    </row>
    <row r="6" spans="1:52" s="7" customFormat="1" ht="13" x14ac:dyDescent="0.3">
      <c r="A6" s="15"/>
      <c r="B6" s="15"/>
      <c r="C6" s="19" t="s">
        <v>63</v>
      </c>
      <c r="D6" s="70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62"/>
      <c r="V6" s="35"/>
      <c r="W6" s="35"/>
      <c r="X6" s="35"/>
      <c r="Y6" s="35"/>
      <c r="Z6" s="35"/>
      <c r="AA6" s="35"/>
      <c r="AB6" s="35"/>
      <c r="AC6" s="35"/>
      <c r="AD6" s="35"/>
      <c r="AE6" s="62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62"/>
      <c r="AS6" s="76"/>
      <c r="AT6" s="76"/>
      <c r="AU6" s="76"/>
      <c r="AV6" s="80"/>
      <c r="AW6" s="51"/>
      <c r="AX6" s="51"/>
      <c r="AY6" s="35"/>
      <c r="AZ6" s="35"/>
    </row>
    <row r="7" spans="1:52" x14ac:dyDescent="0.25">
      <c r="U7" s="71"/>
      <c r="AE7" s="71"/>
      <c r="AR7" s="71"/>
      <c r="AS7" s="75"/>
      <c r="AT7" s="75"/>
      <c r="AU7" s="75"/>
      <c r="AV7" s="79"/>
      <c r="AW7" s="50"/>
      <c r="AX7" s="50"/>
    </row>
    <row r="8" spans="1:52" x14ac:dyDescent="0.25">
      <c r="F8" s="189" t="s">
        <v>1</v>
      </c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"/>
      <c r="V8" s="193" t="s">
        <v>1</v>
      </c>
      <c r="W8" s="193"/>
      <c r="X8" s="193"/>
      <c r="Y8" s="193"/>
      <c r="Z8" s="193"/>
      <c r="AA8" s="193"/>
      <c r="AB8" s="193"/>
      <c r="AC8" s="193"/>
      <c r="AD8" s="193"/>
      <c r="AE8" s="71"/>
      <c r="AF8" s="189" t="s">
        <v>2</v>
      </c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71"/>
      <c r="AS8" s="207" t="s">
        <v>2</v>
      </c>
      <c r="AT8" s="207"/>
      <c r="AU8" s="207"/>
      <c r="AV8" s="2"/>
      <c r="AW8" s="50"/>
      <c r="AX8" s="50"/>
    </row>
    <row r="9" spans="1:52" x14ac:dyDescent="0.25">
      <c r="F9" s="35" t="s">
        <v>7</v>
      </c>
      <c r="G9" s="35"/>
      <c r="H9" s="35"/>
      <c r="I9" s="35"/>
      <c r="J9" s="35"/>
      <c r="K9" t="s">
        <v>7</v>
      </c>
      <c r="T9" s="35" t="s">
        <v>34</v>
      </c>
      <c r="U9" s="8"/>
      <c r="AD9" s="35" t="s">
        <v>34</v>
      </c>
      <c r="AE9" s="62"/>
      <c r="AF9" t="s">
        <v>7</v>
      </c>
      <c r="AK9" t="s">
        <v>7</v>
      </c>
      <c r="AL9" s="35" t="s">
        <v>71</v>
      </c>
      <c r="AM9" s="35"/>
      <c r="AN9" s="35"/>
      <c r="AO9" s="35"/>
      <c r="AP9" s="35"/>
      <c r="AQ9" s="35" t="s">
        <v>71</v>
      </c>
      <c r="AR9" s="62"/>
      <c r="AS9" s="76"/>
      <c r="AT9" s="76"/>
      <c r="AU9" s="76"/>
      <c r="AV9" s="2"/>
      <c r="AW9" s="50"/>
      <c r="AX9" s="50"/>
      <c r="AY9" s="35"/>
    </row>
    <row r="10" spans="1:52" ht="13" x14ac:dyDescent="0.3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35" t="s">
        <v>64</v>
      </c>
      <c r="G10" s="35" t="s">
        <v>65</v>
      </c>
      <c r="H10" s="35" t="s">
        <v>66</v>
      </c>
      <c r="I10" s="35" t="s">
        <v>67</v>
      </c>
      <c r="J10" s="35" t="s">
        <v>68</v>
      </c>
      <c r="K10" s="35" t="s">
        <v>4</v>
      </c>
      <c r="L10" s="35" t="s">
        <v>10</v>
      </c>
      <c r="M10" s="35" t="s">
        <v>46</v>
      </c>
      <c r="N10" s="35" t="s">
        <v>11</v>
      </c>
      <c r="O10" s="35" t="s">
        <v>15</v>
      </c>
      <c r="P10" s="35" t="s">
        <v>13</v>
      </c>
      <c r="Q10" s="35" t="s">
        <v>12</v>
      </c>
      <c r="R10" s="35" t="s">
        <v>14</v>
      </c>
      <c r="S10" s="35" t="s">
        <v>35</v>
      </c>
      <c r="T10" s="35" t="s">
        <v>36</v>
      </c>
      <c r="U10" s="8"/>
      <c r="V10" s="35" t="s">
        <v>10</v>
      </c>
      <c r="W10" s="35" t="s">
        <v>46</v>
      </c>
      <c r="X10" s="35" t="s">
        <v>11</v>
      </c>
      <c r="Y10" s="35" t="s">
        <v>15</v>
      </c>
      <c r="Z10" s="35" t="s">
        <v>13</v>
      </c>
      <c r="AA10" s="35" t="s">
        <v>12</v>
      </c>
      <c r="AB10" s="35" t="s">
        <v>14</v>
      </c>
      <c r="AC10" s="35" t="s">
        <v>35</v>
      </c>
      <c r="AD10" s="35" t="s">
        <v>36</v>
      </c>
      <c r="AE10" s="62"/>
      <c r="AF10" s="35" t="s">
        <v>64</v>
      </c>
      <c r="AG10" s="35" t="s">
        <v>65</v>
      </c>
      <c r="AH10" s="35" t="s">
        <v>66</v>
      </c>
      <c r="AI10" s="35" t="s">
        <v>67</v>
      </c>
      <c r="AJ10" s="35" t="s">
        <v>68</v>
      </c>
      <c r="AK10" s="35" t="s">
        <v>4</v>
      </c>
      <c r="AL10" s="35" t="s">
        <v>72</v>
      </c>
      <c r="AM10" s="35" t="s">
        <v>73</v>
      </c>
      <c r="AN10" s="35" t="s">
        <v>74</v>
      </c>
      <c r="AO10" s="35" t="s">
        <v>75</v>
      </c>
      <c r="AP10" s="35" t="s">
        <v>76</v>
      </c>
      <c r="AQ10" s="35" t="s">
        <v>4</v>
      </c>
      <c r="AR10" s="62"/>
      <c r="AS10" s="76" t="s">
        <v>27</v>
      </c>
      <c r="AT10" s="84" t="s">
        <v>80</v>
      </c>
      <c r="AU10" s="76" t="s">
        <v>29</v>
      </c>
      <c r="AV10" s="10"/>
      <c r="AW10" s="51" t="s">
        <v>43</v>
      </c>
      <c r="AX10" s="51" t="s">
        <v>44</v>
      </c>
      <c r="AY10" s="36" t="s">
        <v>54</v>
      </c>
      <c r="AZ10" s="36" t="s">
        <v>30</v>
      </c>
    </row>
    <row r="11" spans="1:52" ht="13" x14ac:dyDescent="0.3">
      <c r="A11">
        <v>1</v>
      </c>
      <c r="C11" s="1"/>
      <c r="D11" s="1"/>
      <c r="E11" s="1"/>
      <c r="F11" s="27"/>
      <c r="G11" s="27"/>
      <c r="H11" s="27"/>
      <c r="I11" s="27"/>
      <c r="J11" s="27"/>
      <c r="K11" s="27"/>
      <c r="L11" s="11"/>
      <c r="M11" s="11"/>
      <c r="N11" s="11"/>
      <c r="O11" s="11"/>
      <c r="P11" s="11"/>
      <c r="Q11" s="11"/>
      <c r="R11" s="11"/>
      <c r="S11" s="13">
        <f t="shared" ref="S11:S16" si="0">SUM(L11:R11)</f>
        <v>0</v>
      </c>
      <c r="T11" s="27"/>
      <c r="U11" s="1"/>
      <c r="V11" s="11"/>
      <c r="W11" s="11"/>
      <c r="X11" s="11"/>
      <c r="Y11" s="11"/>
      <c r="Z11" s="11"/>
      <c r="AA11" s="11"/>
      <c r="AB11" s="11"/>
      <c r="AC11" s="13">
        <f t="shared" ref="AC11:AC16" si="1">SUM(V11:AB11)</f>
        <v>0</v>
      </c>
      <c r="AD11" s="27"/>
      <c r="AE11" s="63"/>
      <c r="AF11" s="28"/>
      <c r="AG11" s="28"/>
      <c r="AH11" s="28"/>
      <c r="AI11" s="28"/>
      <c r="AJ11" s="28"/>
      <c r="AK11" s="27"/>
      <c r="AL11" s="27"/>
      <c r="AM11" s="27"/>
      <c r="AN11" s="27"/>
      <c r="AO11" s="27"/>
      <c r="AP11" s="27"/>
      <c r="AQ11" s="27"/>
      <c r="AR11" s="63"/>
      <c r="AS11" s="74"/>
      <c r="AT11" s="74"/>
      <c r="AU11" s="74"/>
      <c r="AV11" s="2"/>
      <c r="AW11" s="71"/>
      <c r="AX11" s="71"/>
      <c r="AY11" s="81"/>
      <c r="AZ11" s="82"/>
    </row>
    <row r="12" spans="1:52" ht="13" x14ac:dyDescent="0.3">
      <c r="A12">
        <v>2</v>
      </c>
      <c r="C12" s="1"/>
      <c r="D12" s="1"/>
      <c r="E12" s="1"/>
      <c r="F12" s="27"/>
      <c r="G12" s="27"/>
      <c r="H12" s="27"/>
      <c r="I12" s="27"/>
      <c r="J12" s="27"/>
      <c r="K12" s="27"/>
      <c r="L12" s="11"/>
      <c r="M12" s="11"/>
      <c r="N12" s="11"/>
      <c r="O12" s="11"/>
      <c r="P12" s="11"/>
      <c r="Q12" s="11"/>
      <c r="R12" s="11"/>
      <c r="S12" s="13">
        <f t="shared" si="0"/>
        <v>0</v>
      </c>
      <c r="T12" s="27"/>
      <c r="U12" s="1"/>
      <c r="V12" s="11"/>
      <c r="W12" s="11"/>
      <c r="X12" s="11"/>
      <c r="Y12" s="11"/>
      <c r="Z12" s="11"/>
      <c r="AA12" s="11"/>
      <c r="AB12" s="11"/>
      <c r="AC12" s="13">
        <f t="shared" si="1"/>
        <v>0</v>
      </c>
      <c r="AD12" s="27"/>
      <c r="AE12" s="63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71"/>
      <c r="AS12" s="73"/>
      <c r="AT12" s="73"/>
      <c r="AU12" s="73"/>
      <c r="AV12" s="2"/>
      <c r="AW12" s="71"/>
      <c r="AX12" s="71"/>
      <c r="AY12" s="82"/>
      <c r="AZ12" s="82"/>
    </row>
    <row r="13" spans="1:52" ht="13" x14ac:dyDescent="0.3">
      <c r="A13">
        <v>3</v>
      </c>
      <c r="C13" s="1"/>
      <c r="D13" s="1"/>
      <c r="E13" s="1"/>
      <c r="F13" s="27"/>
      <c r="G13" s="27"/>
      <c r="H13" s="27"/>
      <c r="I13" s="27"/>
      <c r="J13" s="27"/>
      <c r="K13" s="27"/>
      <c r="L13" s="11"/>
      <c r="M13" s="11"/>
      <c r="N13" s="11"/>
      <c r="O13" s="11"/>
      <c r="P13" s="11"/>
      <c r="Q13" s="11"/>
      <c r="R13" s="11"/>
      <c r="S13" s="13">
        <f t="shared" si="0"/>
        <v>0</v>
      </c>
      <c r="T13" s="27"/>
      <c r="U13" s="1"/>
      <c r="V13" s="11"/>
      <c r="W13" s="11"/>
      <c r="X13" s="11"/>
      <c r="Y13" s="11"/>
      <c r="Z13" s="11"/>
      <c r="AA13" s="11"/>
      <c r="AB13" s="11"/>
      <c r="AC13" s="13">
        <f t="shared" si="1"/>
        <v>0</v>
      </c>
      <c r="AD13" s="27"/>
      <c r="AE13" s="63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71"/>
      <c r="AS13" s="73"/>
      <c r="AT13" s="73"/>
      <c r="AU13" s="73"/>
      <c r="AV13" s="2"/>
      <c r="AW13" s="71"/>
      <c r="AX13" s="71"/>
      <c r="AY13" s="82"/>
      <c r="AZ13" s="82"/>
    </row>
    <row r="14" spans="1:52" ht="13" x14ac:dyDescent="0.3">
      <c r="A14">
        <v>4</v>
      </c>
      <c r="C14" s="1"/>
      <c r="D14" s="1"/>
      <c r="E14" s="1"/>
      <c r="F14" s="27"/>
      <c r="G14" s="27"/>
      <c r="H14" s="27"/>
      <c r="I14" s="27"/>
      <c r="J14" s="27"/>
      <c r="K14" s="27"/>
      <c r="L14" s="11"/>
      <c r="M14" s="11"/>
      <c r="N14" s="11"/>
      <c r="O14" s="11"/>
      <c r="P14" s="11"/>
      <c r="Q14" s="11"/>
      <c r="R14" s="11"/>
      <c r="S14" s="13">
        <f t="shared" si="0"/>
        <v>0</v>
      </c>
      <c r="T14" s="27"/>
      <c r="U14" s="1"/>
      <c r="V14" s="11"/>
      <c r="W14" s="11"/>
      <c r="X14" s="11"/>
      <c r="Y14" s="11"/>
      <c r="Z14" s="11"/>
      <c r="AA14" s="11"/>
      <c r="AB14" s="11"/>
      <c r="AC14" s="13">
        <f t="shared" si="1"/>
        <v>0</v>
      </c>
      <c r="AD14" s="27"/>
      <c r="AE14" s="63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71"/>
      <c r="AS14" s="73"/>
      <c r="AT14" s="73"/>
      <c r="AU14" s="73"/>
      <c r="AV14" s="2"/>
      <c r="AW14" s="71"/>
      <c r="AX14" s="71"/>
      <c r="AY14" s="82"/>
      <c r="AZ14" s="82"/>
    </row>
    <row r="15" spans="1:52" ht="13" x14ac:dyDescent="0.3">
      <c r="A15">
        <v>5</v>
      </c>
      <c r="C15" s="1"/>
      <c r="D15" s="1"/>
      <c r="E15" s="1"/>
      <c r="F15" s="27"/>
      <c r="G15" s="27"/>
      <c r="H15" s="27"/>
      <c r="I15" s="27"/>
      <c r="J15" s="27"/>
      <c r="K15" s="27"/>
      <c r="L15" s="11"/>
      <c r="M15" s="11"/>
      <c r="N15" s="11"/>
      <c r="O15" s="11"/>
      <c r="P15" s="11"/>
      <c r="Q15" s="11"/>
      <c r="R15" s="11"/>
      <c r="S15" s="13">
        <f t="shared" si="0"/>
        <v>0</v>
      </c>
      <c r="T15" s="27"/>
      <c r="U15" s="1"/>
      <c r="V15" s="11"/>
      <c r="W15" s="11"/>
      <c r="X15" s="11"/>
      <c r="Y15" s="11"/>
      <c r="Z15" s="11"/>
      <c r="AA15" s="11"/>
      <c r="AB15" s="11"/>
      <c r="AC15" s="13">
        <f t="shared" si="1"/>
        <v>0</v>
      </c>
      <c r="AD15" s="27"/>
      <c r="AE15" s="63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71"/>
      <c r="AS15" s="73"/>
      <c r="AT15" s="73"/>
      <c r="AU15" s="73"/>
      <c r="AV15" s="2"/>
      <c r="AW15" s="71"/>
      <c r="AX15" s="71"/>
      <c r="AY15" s="82"/>
      <c r="AZ15" s="82"/>
    </row>
    <row r="16" spans="1:52" ht="13" x14ac:dyDescent="0.3">
      <c r="A16">
        <v>6</v>
      </c>
      <c r="C16" s="1"/>
      <c r="D16" s="1"/>
      <c r="E16" s="1"/>
      <c r="F16" s="27"/>
      <c r="G16" s="27"/>
      <c r="H16" s="27"/>
      <c r="I16" s="27"/>
      <c r="J16" s="27"/>
      <c r="K16" s="27"/>
      <c r="L16" s="11"/>
      <c r="M16" s="11"/>
      <c r="N16" s="11"/>
      <c r="O16" s="11"/>
      <c r="P16" s="11"/>
      <c r="Q16" s="11"/>
      <c r="R16" s="11"/>
      <c r="S16" s="13">
        <f t="shared" si="0"/>
        <v>0</v>
      </c>
      <c r="T16" s="27"/>
      <c r="U16" s="1"/>
      <c r="V16" s="11"/>
      <c r="W16" s="11"/>
      <c r="X16" s="11"/>
      <c r="Y16" s="11"/>
      <c r="Z16" s="11"/>
      <c r="AA16" s="11"/>
      <c r="AB16" s="11"/>
      <c r="AC16" s="13">
        <f t="shared" si="1"/>
        <v>0</v>
      </c>
      <c r="AD16" s="27"/>
      <c r="AE16" s="63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71"/>
      <c r="AS16" s="73"/>
      <c r="AT16" s="73"/>
      <c r="AU16" s="73"/>
      <c r="AV16" s="2"/>
      <c r="AW16" s="71"/>
      <c r="AX16" s="71"/>
      <c r="AY16" s="82"/>
      <c r="AZ16" s="82"/>
    </row>
    <row r="17" spans="1:52" ht="13" x14ac:dyDescent="0.3">
      <c r="A17" s="26" t="s">
        <v>33</v>
      </c>
      <c r="F17" s="11"/>
      <c r="G17" s="11"/>
      <c r="H17" s="11"/>
      <c r="I17" s="11"/>
      <c r="J17" s="11"/>
      <c r="K17" s="13">
        <f>(F17*0.3)+(G17*0.25)+(H17*0.25)+(I17*0.15)+(J17*0.05)</f>
        <v>0</v>
      </c>
      <c r="L17" s="1"/>
      <c r="M17" s="1"/>
      <c r="N17" s="1"/>
      <c r="O17" s="1"/>
      <c r="P17" s="1"/>
      <c r="Q17" s="1" t="s">
        <v>37</v>
      </c>
      <c r="R17" s="1"/>
      <c r="S17" s="13">
        <f>SUM(S11:S16)</f>
        <v>0</v>
      </c>
      <c r="T17" s="13">
        <f>(S17/6)/7</f>
        <v>0</v>
      </c>
      <c r="U17" s="1"/>
      <c r="V17" s="1"/>
      <c r="W17" s="1"/>
      <c r="X17" s="1"/>
      <c r="Y17" s="1"/>
      <c r="Z17" s="1"/>
      <c r="AA17" s="206" t="s">
        <v>37</v>
      </c>
      <c r="AB17" s="206"/>
      <c r="AC17" s="13">
        <f>SUM(AC11:AC16)</f>
        <v>0</v>
      </c>
      <c r="AD17" s="13">
        <f>(AC17/6)/7</f>
        <v>0</v>
      </c>
      <c r="AE17" s="63"/>
      <c r="AF17" s="14"/>
      <c r="AG17" s="11"/>
      <c r="AH17" s="72"/>
      <c r="AI17" s="14"/>
      <c r="AJ17" s="11"/>
      <c r="AK17" s="13">
        <f>(AF17*0.1)+(AG17*0.1)+(AH17*0.3)+(AI17*0.3)+(AJ17*0.2)</f>
        <v>0</v>
      </c>
      <c r="AL17" s="72"/>
      <c r="AM17" s="72"/>
      <c r="AN17" s="72"/>
      <c r="AO17" s="72"/>
      <c r="AP17" s="72"/>
      <c r="AQ17" s="13">
        <f>(AL17*0.25)+(AM17*0.25)+(AN17*0.2)+(AO17*0.2)+(AP17*0.1)</f>
        <v>0</v>
      </c>
      <c r="AR17" s="63"/>
      <c r="AS17" s="78"/>
      <c r="AT17" s="85" t="s">
        <v>77</v>
      </c>
      <c r="AU17" s="77">
        <f>AS17</f>
        <v>0</v>
      </c>
      <c r="AV17" s="2"/>
      <c r="AW17" s="43">
        <f>(K17*0.25)+(T17*0.375)+(AD17*0.375)</f>
        <v>0</v>
      </c>
      <c r="AX17" s="43">
        <f>(AK17*0.25)+(AQ17*0.25)+(AU17*0.5)</f>
        <v>0</v>
      </c>
      <c r="AY17" s="45">
        <f>AVERAGE(AW17:AX17)</f>
        <v>0</v>
      </c>
      <c r="AZ17" s="5"/>
    </row>
    <row r="19" spans="1:52" x14ac:dyDescent="0.25">
      <c r="B19" s="29"/>
    </row>
    <row r="21" spans="1:52" x14ac:dyDescent="0.25">
      <c r="B21" s="30"/>
    </row>
  </sheetData>
  <mergeCells count="11">
    <mergeCell ref="AS8:AU8"/>
    <mergeCell ref="AA17:AB17"/>
    <mergeCell ref="X5:AA5"/>
    <mergeCell ref="AH5:AK5"/>
    <mergeCell ref="V8:AD8"/>
    <mergeCell ref="AF8:AQ8"/>
    <mergeCell ref="A1:B1"/>
    <mergeCell ref="A2:B2"/>
    <mergeCell ref="A3:B3"/>
    <mergeCell ref="H5:K5"/>
    <mergeCell ref="F8:T8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BB21"/>
  <sheetViews>
    <sheetView zoomScale="90" zoomScaleNormal="90" workbookViewId="0">
      <pane xSplit="5" topLeftCell="F1" activePane="topRight" state="frozen"/>
      <selection pane="topRight" activeCell="AM18" sqref="AM18"/>
    </sheetView>
  </sheetViews>
  <sheetFormatPr defaultRowHeight="12.5" x14ac:dyDescent="0.25"/>
  <cols>
    <col min="1" max="1" width="5.54296875" customWidth="1"/>
    <col min="2" max="2" width="21.26953125" customWidth="1"/>
    <col min="3" max="3" width="13.1796875" customWidth="1"/>
    <col min="4" max="4" width="14" customWidth="1"/>
    <col min="5" max="5" width="14.81640625" customWidth="1"/>
    <col min="6" max="6" width="6.54296875" customWidth="1"/>
    <col min="7" max="7" width="5.7265625" customWidth="1"/>
    <col min="8" max="8" width="3.1796875" customWidth="1"/>
    <col min="9" max="16" width="5.7265625" customWidth="1"/>
    <col min="17" max="17" width="6.81640625" customWidth="1"/>
    <col min="18" max="18" width="5.7265625" customWidth="1"/>
    <col min="19" max="20" width="7.54296875" customWidth="1"/>
    <col min="21" max="21" width="6.54296875" customWidth="1"/>
    <col min="22" max="22" width="3.453125" customWidth="1"/>
    <col min="23" max="24" width="5.7265625" customWidth="1"/>
    <col min="25" max="25" width="4.81640625" customWidth="1"/>
    <col min="26" max="26" width="5.7265625" customWidth="1"/>
    <col min="27" max="27" width="6.54296875" customWidth="1"/>
    <col min="28" max="28" width="7" customWidth="1"/>
    <col min="29" max="29" width="5.81640625" customWidth="1"/>
    <col min="30" max="30" width="7.7265625" customWidth="1"/>
    <col min="31" max="32" width="6.453125" customWidth="1"/>
    <col min="33" max="33" width="3.7265625" customWidth="1"/>
    <col min="34" max="34" width="5.7265625" customWidth="1"/>
    <col min="35" max="35" width="6.26953125" customWidth="1"/>
    <col min="36" max="36" width="6" customWidth="1"/>
    <col min="37" max="37" width="6.54296875" customWidth="1"/>
    <col min="38" max="38" width="7.1796875" customWidth="1"/>
    <col min="39" max="39" width="5.81640625" customWidth="1"/>
    <col min="40" max="40" width="6.453125" customWidth="1"/>
    <col min="41" max="41" width="7.26953125" customWidth="1"/>
    <col min="42" max="42" width="6.81640625" customWidth="1"/>
    <col min="43" max="44" width="7.1796875" customWidth="1"/>
    <col min="45" max="45" width="6.26953125" customWidth="1"/>
    <col min="46" max="46" width="3.81640625" customWidth="1"/>
    <col min="47" max="47" width="9.54296875" customWidth="1"/>
    <col min="53" max="53" width="10.54296875" customWidth="1"/>
  </cols>
  <sheetData>
    <row r="1" spans="1:54" ht="13" x14ac:dyDescent="0.3">
      <c r="A1" s="194" t="str">
        <f>CompInfo!B1</f>
        <v>Vaulting SA</v>
      </c>
      <c r="B1" s="194"/>
      <c r="C1" s="15"/>
      <c r="AB1" s="4"/>
    </row>
    <row r="2" spans="1:54" ht="13" x14ac:dyDescent="0.3">
      <c r="A2" s="194" t="str">
        <f>CompInfo!B2</f>
        <v>South Australian Vaulting Championships 2019</v>
      </c>
      <c r="B2" s="194"/>
      <c r="C2" s="15"/>
      <c r="AB2" s="6"/>
    </row>
    <row r="3" spans="1:54" ht="13" x14ac:dyDescent="0.3">
      <c r="A3" s="194" t="str">
        <f>CompInfo!B3</f>
        <v>7th-8th September 2019</v>
      </c>
      <c r="B3" s="194"/>
      <c r="C3" s="15"/>
      <c r="AB3" s="6"/>
    </row>
    <row r="4" spans="1:54" x14ac:dyDescent="0.25">
      <c r="A4" s="15"/>
      <c r="B4" s="15"/>
      <c r="C4" s="15"/>
    </row>
    <row r="5" spans="1:54" ht="13" x14ac:dyDescent="0.3">
      <c r="A5" s="19" t="s">
        <v>62</v>
      </c>
      <c r="B5" s="19"/>
      <c r="C5" s="19" t="s">
        <v>0</v>
      </c>
      <c r="D5" s="41"/>
      <c r="F5" t="s">
        <v>0</v>
      </c>
      <c r="H5" s="187">
        <f>D5</f>
        <v>0</v>
      </c>
      <c r="I5" s="187"/>
      <c r="J5" s="187"/>
      <c r="K5" s="187"/>
      <c r="V5" s="71"/>
      <c r="W5" t="s">
        <v>63</v>
      </c>
      <c r="Y5" s="187">
        <f>D6</f>
        <v>0</v>
      </c>
      <c r="Z5" s="187"/>
      <c r="AA5" s="187"/>
      <c r="AB5" s="187"/>
      <c r="AG5" s="71"/>
      <c r="AH5" t="s">
        <v>0</v>
      </c>
      <c r="AJ5" s="187">
        <f>D5</f>
        <v>0</v>
      </c>
      <c r="AK5" s="187"/>
      <c r="AL5" s="187"/>
      <c r="AM5" s="187"/>
      <c r="AT5" s="71"/>
      <c r="AU5" s="75" t="s">
        <v>63</v>
      </c>
      <c r="AV5" s="83">
        <f>D6</f>
        <v>0</v>
      </c>
      <c r="AW5" s="83"/>
      <c r="AX5" s="79"/>
      <c r="AY5" s="50"/>
      <c r="AZ5" s="50"/>
    </row>
    <row r="6" spans="1:54" s="7" customFormat="1" ht="13" x14ac:dyDescent="0.3">
      <c r="A6" s="15"/>
      <c r="B6" s="15"/>
      <c r="C6" s="19" t="s">
        <v>63</v>
      </c>
      <c r="D6" s="70"/>
      <c r="V6" s="62"/>
      <c r="AG6" s="62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62"/>
      <c r="AU6" s="76"/>
      <c r="AV6" s="76"/>
      <c r="AW6" s="76"/>
      <c r="AX6" s="80"/>
      <c r="AY6" s="51"/>
      <c r="AZ6" s="51"/>
      <c r="BA6" s="35"/>
      <c r="BB6" s="35"/>
    </row>
    <row r="7" spans="1:54" x14ac:dyDescent="0.25">
      <c r="V7" s="71"/>
      <c r="AG7" s="71"/>
      <c r="AT7" s="71"/>
      <c r="AU7" s="75"/>
      <c r="AV7" s="75"/>
      <c r="AW7" s="75"/>
      <c r="AX7" s="79"/>
      <c r="AY7" s="50"/>
      <c r="AZ7" s="50"/>
    </row>
    <row r="8" spans="1:54" x14ac:dyDescent="0.25">
      <c r="F8" s="189" t="s">
        <v>1</v>
      </c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86"/>
      <c r="W8" s="189" t="s">
        <v>1</v>
      </c>
      <c r="X8" s="189"/>
      <c r="Y8" s="189"/>
      <c r="Z8" s="189"/>
      <c r="AA8" s="189"/>
      <c r="AB8" s="189"/>
      <c r="AC8" s="189"/>
      <c r="AD8" s="189"/>
      <c r="AE8" s="189"/>
      <c r="AF8" s="189"/>
      <c r="AG8" s="71"/>
      <c r="AH8" s="189" t="s">
        <v>2</v>
      </c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71"/>
      <c r="AU8" s="207" t="s">
        <v>2</v>
      </c>
      <c r="AV8" s="207"/>
      <c r="AW8" s="207"/>
      <c r="AX8" s="2"/>
      <c r="AY8" s="50"/>
      <c r="AZ8" s="50"/>
    </row>
    <row r="9" spans="1:54" x14ac:dyDescent="0.25">
      <c r="F9" s="35" t="s">
        <v>7</v>
      </c>
      <c r="G9" s="35"/>
      <c r="H9" s="35"/>
      <c r="I9" s="35"/>
      <c r="J9" s="35"/>
      <c r="K9" t="s">
        <v>7</v>
      </c>
      <c r="U9" s="7" t="s">
        <v>34</v>
      </c>
      <c r="V9" s="71"/>
      <c r="AF9" s="35" t="s">
        <v>34</v>
      </c>
      <c r="AG9" s="62"/>
      <c r="AH9" t="s">
        <v>7</v>
      </c>
      <c r="AM9" t="s">
        <v>7</v>
      </c>
      <c r="AN9" s="35" t="s">
        <v>71</v>
      </c>
      <c r="AO9" s="35"/>
      <c r="AP9" s="35"/>
      <c r="AQ9" s="35"/>
      <c r="AR9" s="35"/>
      <c r="AS9" s="35" t="s">
        <v>71</v>
      </c>
      <c r="AT9" s="62"/>
      <c r="AU9" s="76"/>
      <c r="AV9" s="76"/>
      <c r="AW9" s="76"/>
      <c r="AX9" s="2"/>
      <c r="AY9" s="50"/>
      <c r="AZ9" s="50"/>
      <c r="BA9" s="35"/>
    </row>
    <row r="10" spans="1:54" ht="13" x14ac:dyDescent="0.3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35" t="s">
        <v>64</v>
      </c>
      <c r="G10" s="35" t="s">
        <v>65</v>
      </c>
      <c r="H10" s="35" t="s">
        <v>66</v>
      </c>
      <c r="I10" s="35" t="s">
        <v>67</v>
      </c>
      <c r="J10" s="35" t="s">
        <v>68</v>
      </c>
      <c r="K10" s="35" t="s">
        <v>4</v>
      </c>
      <c r="L10" s="7" t="s">
        <v>10</v>
      </c>
      <c r="M10" s="7" t="s">
        <v>46</v>
      </c>
      <c r="N10" s="7" t="s">
        <v>11</v>
      </c>
      <c r="O10" s="7" t="s">
        <v>31</v>
      </c>
      <c r="P10" s="7" t="s">
        <v>49</v>
      </c>
      <c r="Q10" s="7" t="s">
        <v>50</v>
      </c>
      <c r="R10" s="7" t="s">
        <v>32</v>
      </c>
      <c r="S10" s="7" t="s">
        <v>51</v>
      </c>
      <c r="T10" s="7" t="s">
        <v>35</v>
      </c>
      <c r="U10" s="7" t="s">
        <v>36</v>
      </c>
      <c r="V10" s="62"/>
      <c r="W10" s="35" t="s">
        <v>10</v>
      </c>
      <c r="X10" s="35" t="s">
        <v>46</v>
      </c>
      <c r="Y10" s="35" t="s">
        <v>11</v>
      </c>
      <c r="Z10" s="35" t="s">
        <v>31</v>
      </c>
      <c r="AA10" s="35" t="s">
        <v>49</v>
      </c>
      <c r="AB10" s="35" t="s">
        <v>50</v>
      </c>
      <c r="AC10" s="35" t="s">
        <v>32</v>
      </c>
      <c r="AD10" s="35" t="s">
        <v>51</v>
      </c>
      <c r="AE10" s="35" t="s">
        <v>35</v>
      </c>
      <c r="AF10" s="35" t="s">
        <v>36</v>
      </c>
      <c r="AG10" s="62"/>
      <c r="AH10" s="35" t="s">
        <v>64</v>
      </c>
      <c r="AI10" s="35" t="s">
        <v>65</v>
      </c>
      <c r="AJ10" s="35" t="s">
        <v>66</v>
      </c>
      <c r="AK10" s="35" t="s">
        <v>67</v>
      </c>
      <c r="AL10" s="35" t="s">
        <v>68</v>
      </c>
      <c r="AM10" s="35" t="s">
        <v>4</v>
      </c>
      <c r="AN10" s="35" t="s">
        <v>72</v>
      </c>
      <c r="AO10" s="35" t="s">
        <v>73</v>
      </c>
      <c r="AP10" s="35" t="s">
        <v>74</v>
      </c>
      <c r="AQ10" s="35" t="s">
        <v>75</v>
      </c>
      <c r="AR10" s="35" t="s">
        <v>76</v>
      </c>
      <c r="AS10" s="35" t="s">
        <v>4</v>
      </c>
      <c r="AT10" s="62"/>
      <c r="AU10" s="76" t="s">
        <v>27</v>
      </c>
      <c r="AV10" s="84" t="s">
        <v>80</v>
      </c>
      <c r="AW10" s="76" t="s">
        <v>29</v>
      </c>
      <c r="AX10" s="10"/>
      <c r="AY10" s="51" t="s">
        <v>43</v>
      </c>
      <c r="AZ10" s="51" t="s">
        <v>44</v>
      </c>
      <c r="BA10" s="36" t="s">
        <v>54</v>
      </c>
      <c r="BB10" s="36" t="s">
        <v>30</v>
      </c>
    </row>
    <row r="11" spans="1:54" ht="13" x14ac:dyDescent="0.3">
      <c r="A11">
        <v>1</v>
      </c>
      <c r="C11" s="1"/>
      <c r="D11" s="1"/>
      <c r="E11" s="1"/>
      <c r="F11" s="27"/>
      <c r="G11" s="27"/>
      <c r="H11" s="27"/>
      <c r="I11" s="27"/>
      <c r="J11" s="27"/>
      <c r="K11" s="27"/>
      <c r="L11" s="11"/>
      <c r="M11" s="11"/>
      <c r="N11" s="11"/>
      <c r="O11" s="11"/>
      <c r="P11" s="11"/>
      <c r="Q11" s="11"/>
      <c r="R11" s="11"/>
      <c r="S11" s="11"/>
      <c r="T11" s="13">
        <f>SUM(L11:S11)</f>
        <v>0</v>
      </c>
      <c r="U11" s="27"/>
      <c r="V11" s="63"/>
      <c r="W11" s="11"/>
      <c r="X11" s="11"/>
      <c r="Y11" s="11"/>
      <c r="Z11" s="11"/>
      <c r="AA11" s="11"/>
      <c r="AB11" s="11"/>
      <c r="AC11" s="11"/>
      <c r="AD11" s="11"/>
      <c r="AE11" s="13">
        <f>SUM(W11:AD11)</f>
        <v>0</v>
      </c>
      <c r="AF11" s="27"/>
      <c r="AG11" s="63"/>
      <c r="AH11" s="28"/>
      <c r="AI11" s="28"/>
      <c r="AJ11" s="28"/>
      <c r="AK11" s="28"/>
      <c r="AL11" s="28"/>
      <c r="AM11" s="27"/>
      <c r="AN11" s="27"/>
      <c r="AO11" s="27"/>
      <c r="AP11" s="27"/>
      <c r="AQ11" s="27"/>
      <c r="AR11" s="27"/>
      <c r="AS11" s="27"/>
      <c r="AT11" s="63"/>
      <c r="AU11" s="74"/>
      <c r="AV11" s="74"/>
      <c r="AW11" s="74"/>
      <c r="AX11" s="2"/>
      <c r="AY11" s="71"/>
      <c r="AZ11" s="71"/>
      <c r="BA11" s="81"/>
      <c r="BB11" s="82"/>
    </row>
    <row r="12" spans="1:54" ht="13" x14ac:dyDescent="0.3">
      <c r="A12">
        <v>2</v>
      </c>
      <c r="C12" s="1"/>
      <c r="D12" s="1"/>
      <c r="E12" s="1"/>
      <c r="F12" s="27"/>
      <c r="G12" s="27"/>
      <c r="H12" s="27"/>
      <c r="I12" s="27"/>
      <c r="J12" s="27"/>
      <c r="K12" s="27"/>
      <c r="L12" s="11"/>
      <c r="M12" s="11"/>
      <c r="N12" s="11"/>
      <c r="O12" s="11"/>
      <c r="P12" s="11"/>
      <c r="Q12" s="11"/>
      <c r="R12" s="11"/>
      <c r="S12" s="11"/>
      <c r="T12" s="13">
        <f t="shared" ref="T12:T16" si="0">SUM(L12:S12)</f>
        <v>0</v>
      </c>
      <c r="U12" s="27"/>
      <c r="V12" s="63"/>
      <c r="W12" s="11"/>
      <c r="X12" s="11"/>
      <c r="Y12" s="11"/>
      <c r="Z12" s="11"/>
      <c r="AA12" s="11"/>
      <c r="AB12" s="11"/>
      <c r="AC12" s="11"/>
      <c r="AD12" s="11"/>
      <c r="AE12" s="13">
        <f t="shared" ref="AE12:AE16" si="1">SUM(W12:AD12)</f>
        <v>0</v>
      </c>
      <c r="AF12" s="27"/>
      <c r="AG12" s="63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71"/>
      <c r="AU12" s="73"/>
      <c r="AV12" s="73"/>
      <c r="AW12" s="73"/>
      <c r="AX12" s="2"/>
      <c r="AY12" s="71"/>
      <c r="AZ12" s="71"/>
      <c r="BA12" s="82"/>
      <c r="BB12" s="82"/>
    </row>
    <row r="13" spans="1:54" ht="13" x14ac:dyDescent="0.3">
      <c r="A13">
        <v>3</v>
      </c>
      <c r="C13" s="1"/>
      <c r="D13" s="1"/>
      <c r="E13" s="1"/>
      <c r="F13" s="27"/>
      <c r="G13" s="27"/>
      <c r="H13" s="27"/>
      <c r="I13" s="27"/>
      <c r="J13" s="27"/>
      <c r="K13" s="27"/>
      <c r="L13" s="11"/>
      <c r="M13" s="11"/>
      <c r="N13" s="11"/>
      <c r="O13" s="11"/>
      <c r="P13" s="11"/>
      <c r="Q13" s="11"/>
      <c r="R13" s="11"/>
      <c r="S13" s="11"/>
      <c r="T13" s="13">
        <f t="shared" si="0"/>
        <v>0</v>
      </c>
      <c r="U13" s="27"/>
      <c r="V13" s="63"/>
      <c r="W13" s="11"/>
      <c r="X13" s="11"/>
      <c r="Y13" s="11"/>
      <c r="Z13" s="11"/>
      <c r="AA13" s="11"/>
      <c r="AB13" s="11"/>
      <c r="AC13" s="11"/>
      <c r="AD13" s="11"/>
      <c r="AE13" s="13">
        <f t="shared" si="1"/>
        <v>0</v>
      </c>
      <c r="AF13" s="27"/>
      <c r="AG13" s="63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71"/>
      <c r="AU13" s="73"/>
      <c r="AV13" s="73"/>
      <c r="AW13" s="73"/>
      <c r="AX13" s="2"/>
      <c r="AY13" s="71"/>
      <c r="AZ13" s="71"/>
      <c r="BA13" s="82"/>
      <c r="BB13" s="82"/>
    </row>
    <row r="14" spans="1:54" ht="13" x14ac:dyDescent="0.3">
      <c r="A14">
        <v>4</v>
      </c>
      <c r="C14" s="1"/>
      <c r="D14" s="1"/>
      <c r="E14" s="1"/>
      <c r="F14" s="27"/>
      <c r="G14" s="27"/>
      <c r="H14" s="27"/>
      <c r="I14" s="27"/>
      <c r="J14" s="27"/>
      <c r="K14" s="27"/>
      <c r="L14" s="11"/>
      <c r="M14" s="11"/>
      <c r="N14" s="11"/>
      <c r="O14" s="11"/>
      <c r="P14" s="11"/>
      <c r="Q14" s="11"/>
      <c r="R14" s="11"/>
      <c r="S14" s="11"/>
      <c r="T14" s="13">
        <f t="shared" si="0"/>
        <v>0</v>
      </c>
      <c r="U14" s="27"/>
      <c r="V14" s="63"/>
      <c r="W14" s="11"/>
      <c r="X14" s="11"/>
      <c r="Y14" s="11"/>
      <c r="Z14" s="11"/>
      <c r="AA14" s="11"/>
      <c r="AB14" s="11"/>
      <c r="AC14" s="11"/>
      <c r="AD14" s="11"/>
      <c r="AE14" s="13">
        <f t="shared" si="1"/>
        <v>0</v>
      </c>
      <c r="AF14" s="27"/>
      <c r="AG14" s="63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71"/>
      <c r="AU14" s="73"/>
      <c r="AV14" s="73"/>
      <c r="AW14" s="73"/>
      <c r="AX14" s="2"/>
      <c r="AY14" s="71"/>
      <c r="AZ14" s="71"/>
      <c r="BA14" s="82"/>
      <c r="BB14" s="82"/>
    </row>
    <row r="15" spans="1:54" ht="13" x14ac:dyDescent="0.3">
      <c r="A15">
        <v>5</v>
      </c>
      <c r="C15" s="1"/>
      <c r="D15" s="1"/>
      <c r="E15" s="1"/>
      <c r="F15" s="27"/>
      <c r="G15" s="27"/>
      <c r="H15" s="27"/>
      <c r="I15" s="27"/>
      <c r="J15" s="27"/>
      <c r="K15" s="27"/>
      <c r="L15" s="11"/>
      <c r="M15" s="11"/>
      <c r="N15" s="11"/>
      <c r="O15" s="11"/>
      <c r="P15" s="11"/>
      <c r="Q15" s="11"/>
      <c r="R15" s="11"/>
      <c r="S15" s="11"/>
      <c r="T15" s="13">
        <f t="shared" si="0"/>
        <v>0</v>
      </c>
      <c r="U15" s="27"/>
      <c r="V15" s="63"/>
      <c r="W15" s="11"/>
      <c r="X15" s="11"/>
      <c r="Y15" s="11"/>
      <c r="Z15" s="11"/>
      <c r="AA15" s="11"/>
      <c r="AB15" s="11"/>
      <c r="AC15" s="11"/>
      <c r="AD15" s="11"/>
      <c r="AE15" s="13">
        <f t="shared" si="1"/>
        <v>0</v>
      </c>
      <c r="AF15" s="27"/>
      <c r="AG15" s="63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71"/>
      <c r="AU15" s="73"/>
      <c r="AV15" s="73"/>
      <c r="AW15" s="73"/>
      <c r="AX15" s="2"/>
      <c r="AY15" s="71"/>
      <c r="AZ15" s="71"/>
      <c r="BA15" s="82"/>
      <c r="BB15" s="82"/>
    </row>
    <row r="16" spans="1:54" ht="13" x14ac:dyDescent="0.3">
      <c r="A16">
        <v>6</v>
      </c>
      <c r="C16" s="1"/>
      <c r="D16" s="1"/>
      <c r="E16" s="1"/>
      <c r="F16" s="27"/>
      <c r="G16" s="27"/>
      <c r="H16" s="27"/>
      <c r="I16" s="27"/>
      <c r="J16" s="27"/>
      <c r="K16" s="27"/>
      <c r="L16" s="11"/>
      <c r="M16" s="11"/>
      <c r="N16" s="11"/>
      <c r="O16" s="11"/>
      <c r="P16" s="11"/>
      <c r="Q16" s="11"/>
      <c r="R16" s="11"/>
      <c r="S16" s="11"/>
      <c r="T16" s="13">
        <f t="shared" si="0"/>
        <v>0</v>
      </c>
      <c r="U16" s="27"/>
      <c r="V16" s="63"/>
      <c r="W16" s="11"/>
      <c r="X16" s="11"/>
      <c r="Y16" s="11"/>
      <c r="Z16" s="11"/>
      <c r="AA16" s="11"/>
      <c r="AB16" s="11"/>
      <c r="AC16" s="11"/>
      <c r="AD16" s="11"/>
      <c r="AE16" s="13">
        <f t="shared" si="1"/>
        <v>0</v>
      </c>
      <c r="AF16" s="27"/>
      <c r="AG16" s="63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71"/>
      <c r="AU16" s="73"/>
      <c r="AV16" s="73"/>
      <c r="AW16" s="73"/>
      <c r="AX16" s="2"/>
      <c r="AY16" s="71"/>
      <c r="AZ16" s="71"/>
      <c r="BA16" s="82"/>
      <c r="BB16" s="82"/>
    </row>
    <row r="17" spans="1:54" ht="13" x14ac:dyDescent="0.3">
      <c r="A17" s="26" t="s">
        <v>33</v>
      </c>
      <c r="F17" s="11"/>
      <c r="G17" s="11"/>
      <c r="H17" s="11"/>
      <c r="I17" s="11"/>
      <c r="J17" s="11"/>
      <c r="K17" s="13">
        <f>(F17*0.3)+(G17*0.25)+(H17*0.25)+(I17*0.15)+(J17*0.05)</f>
        <v>0</v>
      </c>
      <c r="L17" s="1"/>
      <c r="M17" s="1"/>
      <c r="N17" s="1"/>
      <c r="O17" s="1"/>
      <c r="P17" s="1"/>
      <c r="Q17" s="1" t="s">
        <v>37</v>
      </c>
      <c r="R17" s="1"/>
      <c r="S17" s="1"/>
      <c r="T17" s="13">
        <f>SUM(T11:T16)</f>
        <v>0</v>
      </c>
      <c r="U17" s="13">
        <f>(T17/6)/8</f>
        <v>0</v>
      </c>
      <c r="V17" s="63"/>
      <c r="W17" s="1"/>
      <c r="X17" s="1"/>
      <c r="Y17" s="1"/>
      <c r="Z17" s="1"/>
      <c r="AA17" s="1"/>
      <c r="AB17" s="1" t="s">
        <v>37</v>
      </c>
      <c r="AC17" s="1"/>
      <c r="AD17" s="1"/>
      <c r="AE17" s="13">
        <f>SUM(AE11:AE16)</f>
        <v>0</v>
      </c>
      <c r="AF17" s="13">
        <f>(AE17/6)/8</f>
        <v>0</v>
      </c>
      <c r="AG17" s="63"/>
      <c r="AH17" s="14"/>
      <c r="AI17" s="11"/>
      <c r="AJ17" s="72"/>
      <c r="AK17" s="14"/>
      <c r="AL17" s="11"/>
      <c r="AM17" s="13">
        <f>(AH17*0.1)+(AI17*0.1)+(AJ17*0.3)+(AK17*0.3)+(AL17*0.2)</f>
        <v>0</v>
      </c>
      <c r="AN17" s="72"/>
      <c r="AO17" s="72"/>
      <c r="AP17" s="72"/>
      <c r="AQ17" s="72"/>
      <c r="AR17" s="72"/>
      <c r="AS17" s="13">
        <f>(AN17*0.25)+(AO17*0.25)+(AP17*0.2)+(AQ17*0.2)+(AR17*0.1)</f>
        <v>0</v>
      </c>
      <c r="AT17" s="63"/>
      <c r="AU17" s="78"/>
      <c r="AV17" s="85" t="s">
        <v>77</v>
      </c>
      <c r="AW17" s="77">
        <f>AU17</f>
        <v>0</v>
      </c>
      <c r="AX17" s="2"/>
      <c r="AY17" s="43">
        <f>(V17*0.25)+(F17*0.375)+(AF17*0.375)</f>
        <v>0</v>
      </c>
      <c r="AZ17" s="43">
        <f>(AM17*0.25)+(AS17*0.25)+(AW17*0.5)</f>
        <v>0</v>
      </c>
      <c r="BA17" s="45">
        <f>AVERAGE(AY17:AZ17)</f>
        <v>0</v>
      </c>
      <c r="BB17" s="5"/>
    </row>
    <row r="19" spans="1:54" x14ac:dyDescent="0.25">
      <c r="B19" s="29"/>
    </row>
    <row r="21" spans="1:54" x14ac:dyDescent="0.25">
      <c r="B21" s="30"/>
    </row>
  </sheetData>
  <mergeCells count="10">
    <mergeCell ref="AU8:AW8"/>
    <mergeCell ref="Y5:AB5"/>
    <mergeCell ref="W8:AF8"/>
    <mergeCell ref="AJ5:AM5"/>
    <mergeCell ref="AH8:AS8"/>
    <mergeCell ref="A1:B1"/>
    <mergeCell ref="A2:B2"/>
    <mergeCell ref="A3:B3"/>
    <mergeCell ref="H5:K5"/>
    <mergeCell ref="F8:U8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CP13"/>
  <sheetViews>
    <sheetView zoomScale="90" zoomScaleNormal="90" workbookViewId="0">
      <pane xSplit="5" topLeftCell="BN1" activePane="topRight" state="frozen"/>
      <selection pane="topRight" activeCell="CA12" sqref="CA12"/>
    </sheetView>
  </sheetViews>
  <sheetFormatPr defaultRowHeight="12.5" x14ac:dyDescent="0.25"/>
  <cols>
    <col min="1" max="1" width="5.54296875" customWidth="1"/>
    <col min="2" max="2" width="23.81640625" customWidth="1"/>
    <col min="3" max="3" width="19.54296875" customWidth="1"/>
    <col min="4" max="4" width="18.26953125" bestFit="1" customWidth="1"/>
    <col min="5" max="5" width="31.1796875" bestFit="1" customWidth="1"/>
    <col min="6" max="11" width="5.7265625" customWidth="1"/>
    <col min="12" max="12" width="3" customWidth="1"/>
    <col min="13" max="21" width="5.7265625" customWidth="1"/>
    <col min="22" max="22" width="3.1796875" customWidth="1"/>
    <col min="23" max="28" width="5.7265625" customWidth="1"/>
    <col min="29" max="29" width="6.1796875" bestFit="1" customWidth="1"/>
    <col min="30" max="30" width="7.54296875" customWidth="1"/>
    <col min="31" max="31" width="7.81640625" customWidth="1"/>
    <col min="32" max="36" width="5.7265625" customWidth="1"/>
    <col min="37" max="37" width="7.453125" customWidth="1"/>
    <col min="38" max="38" width="8.26953125" customWidth="1"/>
    <col min="39" max="39" width="3.1796875" customWidth="1"/>
    <col min="40" max="42" width="8.26953125" customWidth="1"/>
    <col min="43" max="43" width="5.7265625" customWidth="1"/>
    <col min="44" max="44" width="10" bestFit="1" customWidth="1"/>
    <col min="45" max="45" width="5.7265625" customWidth="1"/>
    <col min="46" max="46" width="3.1796875" customWidth="1"/>
    <col min="47" max="47" width="10.26953125" customWidth="1"/>
    <col min="48" max="48" width="8.54296875" customWidth="1"/>
    <col min="49" max="53" width="5.7265625" customWidth="1"/>
    <col min="54" max="54" width="7.453125" customWidth="1"/>
    <col min="55" max="55" width="8.26953125" customWidth="1"/>
    <col min="56" max="56" width="3.1796875" customWidth="1"/>
    <col min="57" max="59" width="8.26953125" customWidth="1"/>
    <col min="60" max="60" width="5.7265625" customWidth="1"/>
    <col min="61" max="61" width="10" bestFit="1" customWidth="1"/>
    <col min="62" max="62" width="5.7265625" customWidth="1"/>
    <col min="63" max="63" width="3.1796875" customWidth="1"/>
    <col min="64" max="64" width="10.26953125" customWidth="1"/>
    <col min="65" max="65" width="8.54296875" customWidth="1"/>
    <col min="66" max="66" width="5.7265625" customWidth="1"/>
    <col min="67" max="67" width="8.453125" customWidth="1"/>
    <col min="68" max="71" width="5.7265625" customWidth="1"/>
    <col min="72" max="72" width="5.7265625" style="120" customWidth="1"/>
    <col min="73" max="73" width="6.7265625" customWidth="1"/>
    <col min="74" max="74" width="3.1796875" customWidth="1"/>
    <col min="75" max="86" width="5.7265625" customWidth="1"/>
    <col min="87" max="87" width="3.1796875" customWidth="1"/>
    <col min="88" max="92" width="8.26953125" customWidth="1"/>
    <col min="93" max="94" width="5.7265625" customWidth="1"/>
    <col min="95" max="95" width="3.1796875" customWidth="1"/>
    <col min="96" max="99" width="5.7265625" customWidth="1"/>
    <col min="100" max="100" width="6.81640625" customWidth="1"/>
    <col min="101" max="101" width="6.7265625" customWidth="1"/>
    <col min="102" max="102" width="3.1796875" customWidth="1"/>
    <col min="103" max="108" width="5.7265625" customWidth="1"/>
    <col min="109" max="109" width="6.7265625" customWidth="1"/>
    <col min="110" max="110" width="3.1796875" customWidth="1"/>
    <col min="111" max="122" width="5.7265625" customWidth="1"/>
    <col min="123" max="123" width="3.1796875" customWidth="1"/>
    <col min="124" max="128" width="8.26953125" customWidth="1"/>
    <col min="129" max="130" width="5.7265625" customWidth="1"/>
    <col min="131" max="131" width="3.1796875" customWidth="1"/>
    <col min="132" max="135" width="5.7265625" customWidth="1"/>
    <col min="136" max="136" width="6.81640625" customWidth="1"/>
    <col min="137" max="137" width="6.7265625" customWidth="1"/>
    <col min="138" max="138" width="3.1796875" customWidth="1"/>
    <col min="139" max="144" width="5.7265625" customWidth="1"/>
    <col min="145" max="145" width="6.7265625" customWidth="1"/>
    <col min="146" max="146" width="3.1796875" customWidth="1"/>
    <col min="152" max="152" width="11.54296875" customWidth="1"/>
    <col min="153" max="153" width="3.1796875" customWidth="1"/>
    <col min="159" max="159" width="11.54296875" customWidth="1"/>
    <col min="160" max="160" width="3.7265625" customWidth="1"/>
    <col min="166" max="166" width="11.54296875" customWidth="1"/>
    <col min="167" max="167" width="3.7265625" customWidth="1"/>
    <col min="173" max="173" width="11.54296875" customWidth="1"/>
  </cols>
  <sheetData>
    <row r="1" spans="1:94" ht="13" x14ac:dyDescent="0.3">
      <c r="A1" s="183" t="str">
        <f>CompInfo!B1</f>
        <v>Vaulting SA</v>
      </c>
      <c r="B1" s="184"/>
      <c r="C1" s="5"/>
      <c r="D1" s="5"/>
    </row>
    <row r="2" spans="1:94" ht="13" x14ac:dyDescent="0.3">
      <c r="A2" s="188" t="str">
        <f>CompInfo!B2</f>
        <v>South Australian Vaulting Championships 2019</v>
      </c>
      <c r="B2" s="188"/>
      <c r="C2" s="188"/>
      <c r="D2" s="5"/>
    </row>
    <row r="3" spans="1:94" ht="13" x14ac:dyDescent="0.3">
      <c r="A3" s="185" t="str">
        <f>CompInfo!B3</f>
        <v>7th-8th September 2019</v>
      </c>
      <c r="B3" s="185"/>
      <c r="C3" s="5"/>
      <c r="D3" s="5"/>
    </row>
    <row r="4" spans="1:94" ht="13" x14ac:dyDescent="0.3">
      <c r="A4" s="5"/>
      <c r="B4" s="5"/>
      <c r="C4" s="5"/>
      <c r="D4" s="5"/>
    </row>
    <row r="5" spans="1:94" ht="13" x14ac:dyDescent="0.3">
      <c r="A5" s="186" t="s">
        <v>47</v>
      </c>
      <c r="B5" s="186"/>
      <c r="C5" s="32" t="s">
        <v>0</v>
      </c>
      <c r="D5" s="147" t="s">
        <v>161</v>
      </c>
      <c r="F5" t="s">
        <v>0</v>
      </c>
      <c r="H5" s="187" t="s">
        <v>167</v>
      </c>
      <c r="I5" s="187"/>
      <c r="J5" s="187"/>
      <c r="K5" s="187"/>
      <c r="L5" s="47"/>
      <c r="V5" s="1"/>
      <c r="W5" t="s">
        <v>63</v>
      </c>
      <c r="Y5" s="187" t="s">
        <v>168</v>
      </c>
      <c r="Z5" s="187"/>
      <c r="AA5" s="187"/>
      <c r="AB5" s="187"/>
      <c r="AF5" s="1"/>
      <c r="AG5" t="s">
        <v>0</v>
      </c>
      <c r="AI5" s="187" t="s">
        <v>167</v>
      </c>
      <c r="AJ5" s="187"/>
      <c r="AK5" s="187"/>
      <c r="AL5" s="187"/>
      <c r="AT5" s="1"/>
      <c r="AU5" t="s">
        <v>63</v>
      </c>
      <c r="AV5" s="3" t="s">
        <v>168</v>
      </c>
      <c r="AW5" s="1"/>
      <c r="AX5" t="s">
        <v>0</v>
      </c>
      <c r="AZ5" s="187" t="s">
        <v>168</v>
      </c>
      <c r="BA5" s="187"/>
      <c r="BB5" s="187"/>
      <c r="BC5" s="187"/>
      <c r="BK5" s="1"/>
      <c r="BL5" t="s">
        <v>63</v>
      </c>
      <c r="BM5" s="130" t="s">
        <v>167</v>
      </c>
      <c r="BN5" s="2"/>
      <c r="BO5" t="s">
        <v>42</v>
      </c>
      <c r="BU5" s="4"/>
      <c r="CB5" s="4"/>
      <c r="CI5" s="4"/>
      <c r="CP5" s="4"/>
    </row>
    <row r="6" spans="1:94" s="7" customFormat="1" ht="13" x14ac:dyDescent="0.3">
      <c r="C6" s="32" t="s">
        <v>63</v>
      </c>
      <c r="D6" s="41" t="s">
        <v>162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 s="1"/>
      <c r="W6"/>
      <c r="X6"/>
      <c r="Y6"/>
      <c r="Z6"/>
      <c r="AA6"/>
      <c r="AB6"/>
      <c r="AC6"/>
      <c r="AD6"/>
      <c r="AE6"/>
      <c r="AF6" s="1"/>
      <c r="AG6"/>
      <c r="AH6"/>
      <c r="AI6"/>
      <c r="AJ6"/>
      <c r="AK6"/>
      <c r="AL6"/>
      <c r="AM6"/>
      <c r="AN6"/>
      <c r="AO6"/>
      <c r="AP6"/>
      <c r="AQ6"/>
      <c r="AR6"/>
      <c r="AS6"/>
      <c r="AT6" s="1"/>
      <c r="AU6"/>
      <c r="AV6"/>
      <c r="AW6" s="1"/>
      <c r="AX6"/>
      <c r="AY6"/>
      <c r="AZ6"/>
      <c r="BA6"/>
      <c r="BB6"/>
      <c r="BC6"/>
      <c r="BD6"/>
      <c r="BE6"/>
      <c r="BF6"/>
      <c r="BG6"/>
      <c r="BH6"/>
      <c r="BI6"/>
      <c r="BJ6"/>
      <c r="BK6" s="1"/>
      <c r="BL6"/>
      <c r="BM6"/>
      <c r="BN6" s="2"/>
      <c r="BO6"/>
      <c r="BP6"/>
      <c r="BQ6"/>
      <c r="BR6"/>
      <c r="BS6"/>
      <c r="BT6" s="120"/>
      <c r="BU6" s="6"/>
      <c r="BV6"/>
      <c r="BW6"/>
      <c r="BX6"/>
      <c r="BY6"/>
      <c r="BZ6"/>
      <c r="CA6"/>
      <c r="CB6" s="6"/>
      <c r="CC6"/>
      <c r="CD6"/>
      <c r="CE6"/>
      <c r="CF6"/>
      <c r="CG6"/>
      <c r="CH6"/>
      <c r="CI6" s="6"/>
      <c r="CJ6"/>
      <c r="CK6"/>
      <c r="CL6"/>
      <c r="CM6"/>
      <c r="CN6"/>
      <c r="CO6"/>
      <c r="CP6" s="6"/>
    </row>
    <row r="7" spans="1:94" x14ac:dyDescent="0.25">
      <c r="F7" s="191" t="s">
        <v>142</v>
      </c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"/>
      <c r="AX7" s="190" t="s">
        <v>143</v>
      </c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2"/>
      <c r="BO7" s="7"/>
      <c r="BP7" s="7"/>
      <c r="BQ7" s="129"/>
      <c r="BR7" s="129"/>
      <c r="BS7" s="7"/>
      <c r="BT7" s="121"/>
      <c r="BU7" s="7"/>
      <c r="BX7" s="7"/>
      <c r="BY7" s="7"/>
      <c r="BZ7" s="7"/>
      <c r="CA7" s="7"/>
      <c r="CE7" s="7"/>
      <c r="CF7" s="7"/>
      <c r="CG7" s="7"/>
      <c r="CH7" s="7"/>
      <c r="CL7" s="7"/>
      <c r="CM7" s="7"/>
      <c r="CN7" s="7"/>
      <c r="CO7" s="7"/>
    </row>
    <row r="8" spans="1:94" x14ac:dyDescent="0.25">
      <c r="V8" s="1"/>
      <c r="AF8" s="1"/>
      <c r="AT8" s="1"/>
      <c r="AW8" s="1"/>
      <c r="BK8" s="1"/>
      <c r="BN8" s="2"/>
      <c r="BO8" s="7"/>
      <c r="BP8" s="7"/>
      <c r="BQ8" s="129"/>
      <c r="BR8" s="129"/>
      <c r="BS8" s="7"/>
      <c r="BT8" s="121"/>
      <c r="BU8" s="7"/>
      <c r="BX8" s="7"/>
      <c r="BY8" s="7"/>
      <c r="BZ8" s="7"/>
      <c r="CA8" s="7"/>
      <c r="CE8" s="7"/>
      <c r="CF8" s="7"/>
      <c r="CG8" s="7"/>
      <c r="CH8" s="7"/>
      <c r="CL8" s="7"/>
      <c r="CM8" s="7"/>
      <c r="CN8" s="7"/>
      <c r="CO8" s="7"/>
    </row>
    <row r="9" spans="1:94" x14ac:dyDescent="0.25">
      <c r="F9" s="189" t="s">
        <v>1</v>
      </c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"/>
      <c r="W9" s="189" t="s">
        <v>1</v>
      </c>
      <c r="X9" s="189"/>
      <c r="Y9" s="189"/>
      <c r="Z9" s="189"/>
      <c r="AA9" s="189"/>
      <c r="AB9" s="189"/>
      <c r="AC9" s="189"/>
      <c r="AD9" s="189"/>
      <c r="AE9" s="189"/>
      <c r="AF9" s="1"/>
      <c r="AG9" s="189" t="s">
        <v>2</v>
      </c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"/>
      <c r="AU9" s="189" t="s">
        <v>2</v>
      </c>
      <c r="AV9" s="189"/>
      <c r="AW9" s="1"/>
      <c r="AX9" s="189" t="s">
        <v>2</v>
      </c>
      <c r="AY9" s="189"/>
      <c r="AZ9" s="189"/>
      <c r="BA9" s="189"/>
      <c r="BB9" s="189"/>
      <c r="BC9" s="189"/>
      <c r="BD9" s="189"/>
      <c r="BE9" s="189"/>
      <c r="BF9" s="189"/>
      <c r="BG9" s="189"/>
      <c r="BH9" s="189"/>
      <c r="BI9" s="189"/>
      <c r="BJ9" s="189"/>
      <c r="BK9" s="1"/>
      <c r="BL9" s="189" t="s">
        <v>2</v>
      </c>
      <c r="BM9" s="189"/>
      <c r="BN9" s="2"/>
      <c r="BW9" s="7"/>
      <c r="BX9" s="7"/>
      <c r="BY9" s="7"/>
      <c r="BZ9" s="7"/>
      <c r="CA9" s="7"/>
      <c r="CD9" s="7"/>
      <c r="CE9" s="7"/>
      <c r="CF9" s="7"/>
      <c r="CG9" s="7"/>
      <c r="CH9" s="7"/>
      <c r="CK9" s="7"/>
      <c r="CL9" s="7"/>
      <c r="CM9" s="7"/>
      <c r="CN9" s="7"/>
      <c r="CO9" s="7"/>
    </row>
    <row r="10" spans="1:94" ht="13" x14ac:dyDescent="0.3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7" t="s">
        <v>7</v>
      </c>
      <c r="G10" s="33"/>
      <c r="H10" s="33"/>
      <c r="I10" s="33"/>
      <c r="J10" s="33"/>
      <c r="K10" s="7" t="s">
        <v>7</v>
      </c>
      <c r="L10" s="46"/>
      <c r="M10" s="7" t="s">
        <v>10</v>
      </c>
      <c r="N10" s="7" t="s">
        <v>46</v>
      </c>
      <c r="O10" s="7" t="s">
        <v>11</v>
      </c>
      <c r="P10" s="7" t="s">
        <v>15</v>
      </c>
      <c r="Q10" s="7" t="s">
        <v>13</v>
      </c>
      <c r="R10" s="7" t="s">
        <v>12</v>
      </c>
      <c r="S10" s="7" t="s">
        <v>14</v>
      </c>
      <c r="T10" s="7" t="s">
        <v>18</v>
      </c>
      <c r="U10" s="7" t="s">
        <v>19</v>
      </c>
      <c r="V10" s="8"/>
      <c r="W10" s="33" t="s">
        <v>10</v>
      </c>
      <c r="X10" s="33" t="s">
        <v>46</v>
      </c>
      <c r="Y10" s="33" t="s">
        <v>11</v>
      </c>
      <c r="Z10" s="33" t="s">
        <v>15</v>
      </c>
      <c r="AA10" s="33" t="s">
        <v>13</v>
      </c>
      <c r="AB10" s="33" t="s">
        <v>12</v>
      </c>
      <c r="AC10" s="33" t="s">
        <v>14</v>
      </c>
      <c r="AD10" s="33" t="s">
        <v>18</v>
      </c>
      <c r="AE10" s="33" t="s">
        <v>19</v>
      </c>
      <c r="AF10" s="8"/>
      <c r="AG10" s="33" t="s">
        <v>7</v>
      </c>
      <c r="AH10" s="33"/>
      <c r="AI10" s="33"/>
      <c r="AJ10" s="33"/>
      <c r="AK10" s="33"/>
      <c r="AL10" s="33" t="s">
        <v>7</v>
      </c>
      <c r="AM10" s="42"/>
      <c r="AN10" s="33" t="s">
        <v>71</v>
      </c>
      <c r="AO10" s="33"/>
      <c r="AP10" s="33"/>
      <c r="AQ10" s="33"/>
      <c r="AR10" s="92"/>
      <c r="AS10" s="33" t="s">
        <v>71</v>
      </c>
      <c r="AT10" s="8"/>
      <c r="AU10" s="9" t="s">
        <v>27</v>
      </c>
      <c r="AV10" s="9" t="s">
        <v>29</v>
      </c>
      <c r="AW10" s="8"/>
      <c r="AX10" s="129" t="s">
        <v>7</v>
      </c>
      <c r="AY10" s="129"/>
      <c r="AZ10" s="129"/>
      <c r="BA10" s="129"/>
      <c r="BB10" s="129"/>
      <c r="BC10" s="129" t="s">
        <v>7</v>
      </c>
      <c r="BD10" s="42"/>
      <c r="BE10" s="129" t="s">
        <v>71</v>
      </c>
      <c r="BF10" s="129"/>
      <c r="BG10" s="129"/>
      <c r="BH10" s="129"/>
      <c r="BI10" s="129"/>
      <c r="BJ10" s="129" t="s">
        <v>71</v>
      </c>
      <c r="BK10" s="8"/>
      <c r="BL10" s="9" t="s">
        <v>27</v>
      </c>
      <c r="BM10" s="9" t="s">
        <v>29</v>
      </c>
      <c r="BN10" s="10"/>
      <c r="BO10" s="7" t="s">
        <v>43</v>
      </c>
      <c r="BP10" s="7" t="s">
        <v>44</v>
      </c>
      <c r="BQ10" s="131" t="s">
        <v>148</v>
      </c>
      <c r="BR10" s="129" t="s">
        <v>44</v>
      </c>
      <c r="BS10" s="36" t="s">
        <v>4</v>
      </c>
      <c r="BT10" s="122" t="s">
        <v>30</v>
      </c>
      <c r="BU10" s="7"/>
      <c r="BV10" s="7"/>
      <c r="BW10" s="7"/>
      <c r="BX10" s="7"/>
      <c r="BY10" s="7"/>
      <c r="BZ10" s="7"/>
    </row>
    <row r="11" spans="1:94" ht="13" x14ac:dyDescent="0.3">
      <c r="F11" t="s">
        <v>64</v>
      </c>
      <c r="G11" t="s">
        <v>65</v>
      </c>
      <c r="H11" t="s">
        <v>66</v>
      </c>
      <c r="I11" t="s">
        <v>67</v>
      </c>
      <c r="J11" t="s">
        <v>68</v>
      </c>
      <c r="K11" t="s">
        <v>20</v>
      </c>
      <c r="V11" s="1"/>
      <c r="AF11" s="1"/>
      <c r="AG11" t="s">
        <v>64</v>
      </c>
      <c r="AH11" t="s">
        <v>65</v>
      </c>
      <c r="AI11" t="s">
        <v>66</v>
      </c>
      <c r="AJ11" t="s">
        <v>67</v>
      </c>
      <c r="AK11" t="s">
        <v>68</v>
      </c>
      <c r="AL11" s="33" t="s">
        <v>4</v>
      </c>
      <c r="AM11" s="42"/>
      <c r="AN11" t="s">
        <v>72</v>
      </c>
      <c r="AO11" t="s">
        <v>73</v>
      </c>
      <c r="AP11" t="s">
        <v>74</v>
      </c>
      <c r="AQ11" t="s">
        <v>75</v>
      </c>
      <c r="AR11" t="s">
        <v>138</v>
      </c>
      <c r="AS11" s="33" t="s">
        <v>4</v>
      </c>
      <c r="AT11" s="1"/>
      <c r="AW11" s="1"/>
      <c r="AX11" t="s">
        <v>64</v>
      </c>
      <c r="AY11" t="s">
        <v>65</v>
      </c>
      <c r="AZ11" t="s">
        <v>66</v>
      </c>
      <c r="BA11" t="s">
        <v>67</v>
      </c>
      <c r="BB11" t="s">
        <v>68</v>
      </c>
      <c r="BC11" s="129" t="s">
        <v>4</v>
      </c>
      <c r="BD11" s="42"/>
      <c r="BE11" t="s">
        <v>72</v>
      </c>
      <c r="BF11" t="s">
        <v>73</v>
      </c>
      <c r="BG11" t="s">
        <v>74</v>
      </c>
      <c r="BH11" t="s">
        <v>75</v>
      </c>
      <c r="BI11" t="s">
        <v>138</v>
      </c>
      <c r="BJ11" s="129" t="s">
        <v>4</v>
      </c>
      <c r="BK11" s="1"/>
      <c r="BN11" s="2"/>
      <c r="BQ11" s="5"/>
      <c r="BS11" s="5"/>
      <c r="BT11" s="106"/>
    </row>
    <row r="12" spans="1:94" ht="13" x14ac:dyDescent="0.3">
      <c r="A12" s="97">
        <v>4</v>
      </c>
      <c r="B12" s="97" t="s">
        <v>100</v>
      </c>
      <c r="C12" s="97" t="s">
        <v>101</v>
      </c>
      <c r="D12" s="97" t="s">
        <v>102</v>
      </c>
      <c r="E12" s="97" t="s">
        <v>98</v>
      </c>
      <c r="F12" s="11">
        <v>6.7</v>
      </c>
      <c r="G12" s="11">
        <v>7</v>
      </c>
      <c r="H12" s="11">
        <v>6.7</v>
      </c>
      <c r="I12" s="11">
        <v>6.8</v>
      </c>
      <c r="J12" s="11">
        <v>7</v>
      </c>
      <c r="K12" s="13">
        <f>(F12*0.3)+(G12*0.25)+(H12*0.25)+(I12*0.15)+(J12*0.05)</f>
        <v>6.8049999999999997</v>
      </c>
      <c r="L12" s="13"/>
      <c r="M12" s="11">
        <v>4.5</v>
      </c>
      <c r="N12" s="11">
        <v>6</v>
      </c>
      <c r="O12" s="11">
        <v>5.5</v>
      </c>
      <c r="P12" s="11">
        <v>5.8</v>
      </c>
      <c r="Q12" s="11">
        <v>4.5</v>
      </c>
      <c r="R12" s="11">
        <v>6.5</v>
      </c>
      <c r="S12" s="11">
        <v>5.3</v>
      </c>
      <c r="T12" s="12">
        <f>SUM(M12:S12)</f>
        <v>38.099999999999994</v>
      </c>
      <c r="U12" s="13">
        <f>T12/7</f>
        <v>5.4428571428571422</v>
      </c>
      <c r="V12" s="1"/>
      <c r="W12" s="11">
        <v>5</v>
      </c>
      <c r="X12" s="11">
        <v>6.8</v>
      </c>
      <c r="Y12" s="11">
        <v>6</v>
      </c>
      <c r="Z12" s="11">
        <v>6.8</v>
      </c>
      <c r="AA12" s="11">
        <v>5</v>
      </c>
      <c r="AB12" s="11">
        <v>6</v>
      </c>
      <c r="AC12" s="11">
        <v>6</v>
      </c>
      <c r="AD12" s="12">
        <f>SUM(W12:AC12)</f>
        <v>41.6</v>
      </c>
      <c r="AE12" s="13">
        <f>AD12/7</f>
        <v>5.9428571428571431</v>
      </c>
      <c r="AF12" s="1"/>
      <c r="AG12" s="11">
        <v>6.5</v>
      </c>
      <c r="AH12" s="11">
        <v>6.7</v>
      </c>
      <c r="AI12" s="11">
        <v>6.7</v>
      </c>
      <c r="AJ12" s="11">
        <v>6.5</v>
      </c>
      <c r="AK12" s="11">
        <v>8.5</v>
      </c>
      <c r="AL12" s="43">
        <f>(AG12*0.3)+(AH12*0.25)+(AI12*0.25)+(AJ12*0.15)+(AK12*0.05)</f>
        <v>6.6999999999999993</v>
      </c>
      <c r="AM12" s="43"/>
      <c r="AN12" s="11">
        <v>8</v>
      </c>
      <c r="AO12" s="11">
        <v>6</v>
      </c>
      <c r="AP12" s="11">
        <v>5</v>
      </c>
      <c r="AQ12" s="11">
        <v>2</v>
      </c>
      <c r="AR12" s="11"/>
      <c r="AS12" s="43">
        <f>((AN12*0.3)+(AO12*0.25)+(AP12*0.35)+(AQ12*0.1))-AR12</f>
        <v>5.8500000000000005</v>
      </c>
      <c r="AT12" s="1"/>
      <c r="AU12" s="11">
        <v>7.4</v>
      </c>
      <c r="AV12" s="12">
        <f>AU12</f>
        <v>7.4</v>
      </c>
      <c r="AW12" s="1"/>
      <c r="AX12" s="11">
        <v>8</v>
      </c>
      <c r="AY12" s="11">
        <v>8</v>
      </c>
      <c r="AZ12" s="11">
        <v>8</v>
      </c>
      <c r="BA12" s="11">
        <v>9</v>
      </c>
      <c r="BB12" s="11">
        <v>9</v>
      </c>
      <c r="BC12" s="43">
        <f>(AX12*0.3)+(AY12*0.25)+(AZ12*0.25)+(BA12*0.15)+(BB12*0.05)</f>
        <v>8.1999999999999993</v>
      </c>
      <c r="BD12" s="43"/>
      <c r="BE12" s="11">
        <v>7.5</v>
      </c>
      <c r="BF12" s="11">
        <v>6.5</v>
      </c>
      <c r="BG12" s="11">
        <v>7</v>
      </c>
      <c r="BH12" s="11">
        <v>6.5</v>
      </c>
      <c r="BI12" s="11"/>
      <c r="BJ12" s="43">
        <f>((BE12*0.3)+(BF12*0.25)+(BG12*0.35)+(BH12*0.1))-BI12</f>
        <v>6.9749999999999996</v>
      </c>
      <c r="BK12" s="1"/>
      <c r="BL12" s="11">
        <v>7</v>
      </c>
      <c r="BM12" s="12">
        <f>BL12</f>
        <v>7</v>
      </c>
      <c r="BN12" s="2"/>
      <c r="BO12" s="13">
        <f>(K12*0.25)+(U12*0.375)+(AE12*0.375)</f>
        <v>5.9708928571428572</v>
      </c>
      <c r="BP12" s="13">
        <f>(AL12*0.25)+(AS12*0.25)+(AV12*0.5)</f>
        <v>6.8375000000000004</v>
      </c>
      <c r="BQ12" s="45">
        <f>AVERAGE(BO12:BP12)</f>
        <v>6.4041964285714288</v>
      </c>
      <c r="BR12" s="13">
        <f>(BC12*0.25)+(BJ12*0.25)+(BM12*0.5)</f>
        <v>7.2937499999999993</v>
      </c>
      <c r="BS12" s="45">
        <f>AVERAGE(BQ12,BR12)</f>
        <v>6.8489732142857136</v>
      </c>
      <c r="BT12" s="106">
        <v>1</v>
      </c>
      <c r="BU12" s="13"/>
      <c r="BX12" s="13"/>
      <c r="BY12" s="13"/>
    </row>
    <row r="13" spans="1:94" ht="13" x14ac:dyDescent="0.3">
      <c r="A13" s="97">
        <v>6</v>
      </c>
      <c r="B13" s="97" t="s">
        <v>103</v>
      </c>
      <c r="C13" s="97" t="s">
        <v>101</v>
      </c>
      <c r="D13" s="97" t="s">
        <v>102</v>
      </c>
      <c r="E13" s="97" t="s">
        <v>98</v>
      </c>
      <c r="F13" s="11">
        <v>6.7</v>
      </c>
      <c r="G13" s="11">
        <v>7</v>
      </c>
      <c r="H13" s="11">
        <v>6.7</v>
      </c>
      <c r="I13" s="11">
        <v>6.8</v>
      </c>
      <c r="J13" s="11">
        <v>7</v>
      </c>
      <c r="K13" s="13">
        <f>(F13*0.3)+(G13*0.25)+(H13*0.25)+(I13*0.15)+(J13*0.05)</f>
        <v>6.8049999999999997</v>
      </c>
      <c r="L13" s="13"/>
      <c r="M13" s="11">
        <v>6</v>
      </c>
      <c r="N13" s="11">
        <v>6.3</v>
      </c>
      <c r="O13" s="11">
        <v>6</v>
      </c>
      <c r="P13" s="11">
        <v>6.5</v>
      </c>
      <c r="Q13" s="11">
        <v>6</v>
      </c>
      <c r="R13" s="11">
        <v>5.8</v>
      </c>
      <c r="S13" s="11">
        <v>5.8</v>
      </c>
      <c r="T13" s="12">
        <f>SUM(M13:S13)</f>
        <v>42.4</v>
      </c>
      <c r="U13" s="13">
        <f>T13/7</f>
        <v>6.0571428571428569</v>
      </c>
      <c r="V13" s="1"/>
      <c r="W13" s="11">
        <v>6.8</v>
      </c>
      <c r="X13" s="11">
        <v>6</v>
      </c>
      <c r="Y13" s="11">
        <v>6</v>
      </c>
      <c r="Z13" s="11">
        <v>7</v>
      </c>
      <c r="AA13" s="11">
        <v>7.5</v>
      </c>
      <c r="AB13" s="11">
        <v>6</v>
      </c>
      <c r="AC13" s="11">
        <v>7</v>
      </c>
      <c r="AD13" s="12">
        <f>SUM(W13:AC13)</f>
        <v>46.3</v>
      </c>
      <c r="AE13" s="13">
        <f>AD13/7</f>
        <v>6.6142857142857139</v>
      </c>
      <c r="AF13" s="1"/>
      <c r="AG13" s="11">
        <v>6.5</v>
      </c>
      <c r="AH13" s="11">
        <v>6.7</v>
      </c>
      <c r="AI13" s="11">
        <v>6.7</v>
      </c>
      <c r="AJ13" s="11">
        <v>6.5</v>
      </c>
      <c r="AK13" s="11">
        <v>8.5</v>
      </c>
      <c r="AL13" s="43">
        <f>(AG13*0.3)+(AH13*0.25)+(AI13*0.25)+(AJ13*0.15)+(AK13*0.05)</f>
        <v>6.6999999999999993</v>
      </c>
      <c r="AM13" s="43"/>
      <c r="AN13" s="11">
        <v>7</v>
      </c>
      <c r="AO13" s="11">
        <v>7</v>
      </c>
      <c r="AP13" s="11">
        <v>5</v>
      </c>
      <c r="AQ13" s="11">
        <v>4.5</v>
      </c>
      <c r="AR13" s="11"/>
      <c r="AS13" s="43">
        <f>((AN13*0.3)+(AO13*0.25)+(AP13*0.35)+(AQ13*0.1))-AR13</f>
        <v>6.05</v>
      </c>
      <c r="AT13" s="1"/>
      <c r="AU13" s="11">
        <v>7.4</v>
      </c>
      <c r="AV13" s="12">
        <f>AU13</f>
        <v>7.4</v>
      </c>
      <c r="AW13" s="1"/>
      <c r="AX13" s="11"/>
      <c r="AY13" s="11"/>
      <c r="AZ13" s="11"/>
      <c r="BA13" s="11"/>
      <c r="BB13" s="11"/>
      <c r="BC13" s="43">
        <f>(AX13*0.3)+(AY13*0.25)+(AZ13*0.25)+(BA13*0.15)+(BB13*0.05)</f>
        <v>0</v>
      </c>
      <c r="BD13" s="43"/>
      <c r="BE13" s="11"/>
      <c r="BF13" s="11"/>
      <c r="BG13" s="11"/>
      <c r="BH13" s="11"/>
      <c r="BI13" s="11"/>
      <c r="BJ13" s="43">
        <f>((BE13*0.3)+(BF13*0.25)+(BG13*0.35)+(BH13*0.1))-BI13</f>
        <v>0</v>
      </c>
      <c r="BK13" s="1"/>
      <c r="BL13" s="11"/>
      <c r="BM13" s="12">
        <f>BL13</f>
        <v>0</v>
      </c>
      <c r="BN13" s="2"/>
      <c r="BO13" s="13">
        <f>(K13*0.25)+(U13*0.375)+(AE13*0.375)</f>
        <v>6.453035714285714</v>
      </c>
      <c r="BP13" s="13">
        <f>(AL13*0.25)+(AS13*0.25)+(AV13*0.5)</f>
        <v>6.8875000000000002</v>
      </c>
      <c r="BQ13" s="45">
        <f>AVERAGE(BO13:BP13)</f>
        <v>6.6702678571428571</v>
      </c>
      <c r="BR13" s="13">
        <f>(BC13*0.25)+(BJ13*0.25)+(BM13*0.5)</f>
        <v>0</v>
      </c>
      <c r="BS13" s="45">
        <f>AVERAGE(BQ13,BR13)</f>
        <v>3.3351339285714285</v>
      </c>
      <c r="BT13" s="106" t="s">
        <v>166</v>
      </c>
      <c r="BU13" s="13"/>
      <c r="BX13" s="13"/>
      <c r="BY13" s="13"/>
    </row>
  </sheetData>
  <sortState xmlns:xlrd2="http://schemas.microsoft.com/office/spreadsheetml/2017/richdata2" ref="A13:CP13">
    <sortCondition descending="1" ref="BS13"/>
  </sortState>
  <mergeCells count="16">
    <mergeCell ref="AZ5:BC5"/>
    <mergeCell ref="AX9:BJ9"/>
    <mergeCell ref="BL9:BM9"/>
    <mergeCell ref="AX7:BM7"/>
    <mergeCell ref="F7:AV7"/>
    <mergeCell ref="Y5:AB5"/>
    <mergeCell ref="W9:AE9"/>
    <mergeCell ref="AI5:AL5"/>
    <mergeCell ref="AG9:AS9"/>
    <mergeCell ref="AU9:AV9"/>
    <mergeCell ref="F9:U9"/>
    <mergeCell ref="A1:B1"/>
    <mergeCell ref="A3:B3"/>
    <mergeCell ref="A5:B5"/>
    <mergeCell ref="H5:K5"/>
    <mergeCell ref="A2:C2"/>
  </mergeCells>
  <pageMargins left="0.74803149606299213" right="0.74803149606299213" top="0.98425196850393704" bottom="0.98425196850393704" header="0.51181102362204722" footer="0.51181102362204722"/>
  <pageSetup paperSize="9" scale="98" orientation="landscape" horizontalDpi="300" verticalDpi="300" r:id="rId1"/>
  <headerFooter alignWithMargins="0"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CS14"/>
  <sheetViews>
    <sheetView zoomScale="90" zoomScaleNormal="90" workbookViewId="0">
      <pane xSplit="5" topLeftCell="BQ1" activePane="topRight" state="frozen"/>
      <selection pane="topRight" activeCell="CC14" sqref="CC14"/>
    </sheetView>
  </sheetViews>
  <sheetFormatPr defaultRowHeight="12.5" x14ac:dyDescent="0.25"/>
  <cols>
    <col min="1" max="1" width="5.54296875" customWidth="1"/>
    <col min="2" max="2" width="22" customWidth="1"/>
    <col min="3" max="3" width="19.54296875" customWidth="1"/>
    <col min="4" max="4" width="19.453125" bestFit="1" customWidth="1"/>
    <col min="5" max="5" width="27" bestFit="1" customWidth="1"/>
    <col min="6" max="19" width="5.7265625" customWidth="1"/>
    <col min="20" max="20" width="7.1796875" bestFit="1" customWidth="1"/>
    <col min="21" max="26" width="5.7265625" customWidth="1"/>
    <col min="27" max="27" width="6.54296875" customWidth="1"/>
    <col min="28" max="28" width="6.453125" customWidth="1"/>
    <col min="29" max="29" width="5.81640625" customWidth="1"/>
    <col min="30" max="30" width="5.54296875" customWidth="1"/>
    <col min="31" max="31" width="7.1796875" bestFit="1" customWidth="1"/>
    <col min="32" max="35" width="5.7265625" customWidth="1"/>
    <col min="36" max="36" width="6.1796875" customWidth="1"/>
    <col min="37" max="37" width="5.54296875" customWidth="1"/>
    <col min="38" max="38" width="6.1796875" customWidth="1"/>
    <col min="39" max="39" width="8.26953125" customWidth="1"/>
    <col min="40" max="40" width="3.54296875" customWidth="1"/>
    <col min="41" max="41" width="6.81640625" customWidth="1"/>
    <col min="42" max="43" width="5.7265625" customWidth="1"/>
    <col min="44" max="44" width="6" customWidth="1"/>
    <col min="45" max="45" width="10" bestFit="1" customWidth="1"/>
    <col min="46" max="47" width="5.7265625" customWidth="1"/>
    <col min="48" max="48" width="10.7265625" style="123" bestFit="1" customWidth="1"/>
    <col min="49" max="49" width="5.7265625" customWidth="1"/>
    <col min="50" max="50" width="8.7265625" style="13" customWidth="1"/>
    <col min="51" max="53" width="5.7265625" customWidth="1"/>
    <col min="54" max="54" width="6.1796875" customWidth="1"/>
    <col min="55" max="55" width="5.54296875" customWidth="1"/>
    <col min="56" max="56" width="6.1796875" customWidth="1"/>
    <col min="57" max="57" width="8.26953125" customWidth="1"/>
    <col min="58" max="58" width="3.54296875" customWidth="1"/>
    <col min="59" max="59" width="6.81640625" customWidth="1"/>
    <col min="60" max="61" width="5.7265625" customWidth="1"/>
    <col min="62" max="62" width="6" customWidth="1"/>
    <col min="63" max="63" width="10" bestFit="1" customWidth="1"/>
    <col min="64" max="65" width="5.7265625" customWidth="1"/>
    <col min="66" max="66" width="10.7265625" style="123" bestFit="1" customWidth="1"/>
    <col min="67" max="67" width="5.7265625" customWidth="1"/>
    <col min="68" max="68" width="8.7265625" style="13" customWidth="1"/>
    <col min="69" max="69" width="5.7265625" customWidth="1"/>
    <col min="70" max="70" width="8.54296875" customWidth="1"/>
    <col min="71" max="73" width="7.81640625" customWidth="1"/>
    <col min="74" max="74" width="7.1796875" customWidth="1"/>
    <col min="75" max="75" width="6.81640625" style="120" customWidth="1"/>
    <col min="76" max="86" width="5.7265625" customWidth="1"/>
    <col min="87" max="87" width="3.1796875" customWidth="1"/>
    <col min="88" max="92" width="8.26953125" customWidth="1"/>
    <col min="93" max="94" width="5.7265625" customWidth="1"/>
    <col min="95" max="95" width="3.1796875" customWidth="1"/>
    <col min="96" max="99" width="5.7265625" customWidth="1"/>
    <col min="100" max="100" width="6.81640625" customWidth="1"/>
    <col min="101" max="101" width="6.7265625" customWidth="1"/>
    <col min="102" max="102" width="3.1796875" customWidth="1"/>
    <col min="103" max="108" width="5.7265625" customWidth="1"/>
    <col min="109" max="109" width="6.7265625" customWidth="1"/>
    <col min="110" max="110" width="3.1796875" customWidth="1"/>
    <col min="111" max="122" width="5.7265625" customWidth="1"/>
    <col min="123" max="123" width="3.1796875" customWidth="1"/>
    <col min="124" max="128" width="8.26953125" customWidth="1"/>
    <col min="129" max="130" width="5.7265625" customWidth="1"/>
    <col min="131" max="131" width="3.1796875" customWidth="1"/>
    <col min="132" max="135" width="5.7265625" customWidth="1"/>
    <col min="136" max="136" width="6.81640625" customWidth="1"/>
    <col min="137" max="137" width="6.7265625" customWidth="1"/>
    <col min="138" max="138" width="3.1796875" customWidth="1"/>
    <col min="139" max="144" width="5.7265625" customWidth="1"/>
    <col min="145" max="145" width="6.7265625" customWidth="1"/>
    <col min="146" max="146" width="3.1796875" customWidth="1"/>
    <col min="147" max="151" width="8.7265625" customWidth="1"/>
    <col min="152" max="152" width="11.54296875" customWidth="1"/>
    <col min="153" max="153" width="3.1796875" customWidth="1"/>
    <col min="154" max="158" width="8.7265625" customWidth="1"/>
    <col min="159" max="159" width="11.54296875" customWidth="1"/>
    <col min="160" max="160" width="3.7265625" customWidth="1"/>
    <col min="161" max="165" width="8.7265625" customWidth="1"/>
    <col min="166" max="166" width="11.54296875" customWidth="1"/>
    <col min="167" max="167" width="3.7265625" customWidth="1"/>
    <col min="168" max="172" width="8.7265625" customWidth="1"/>
    <col min="173" max="173" width="11.54296875" customWidth="1"/>
  </cols>
  <sheetData>
    <row r="1" spans="1:97" ht="13" x14ac:dyDescent="0.3">
      <c r="A1" s="183" t="str">
        <f>CompInfo!B1</f>
        <v>Vaulting SA</v>
      </c>
      <c r="B1" s="184"/>
      <c r="C1" s="5"/>
      <c r="D1" s="5"/>
    </row>
    <row r="2" spans="1:97" ht="13" x14ac:dyDescent="0.3">
      <c r="A2" s="188" t="str">
        <f>CompInfo!B2</f>
        <v>South Australian Vaulting Championships 2019</v>
      </c>
      <c r="B2" s="188"/>
      <c r="C2" s="188"/>
      <c r="D2" s="5"/>
    </row>
    <row r="3" spans="1:97" ht="13" x14ac:dyDescent="0.3">
      <c r="A3" s="185" t="str">
        <f>CompInfo!B3</f>
        <v>7th-8th September 2019</v>
      </c>
      <c r="B3" s="185"/>
      <c r="C3" s="5"/>
      <c r="D3" s="5"/>
    </row>
    <row r="4" spans="1:97" ht="13" x14ac:dyDescent="0.3">
      <c r="A4" s="5"/>
      <c r="B4" s="5"/>
      <c r="C4" s="5"/>
      <c r="D4" s="5"/>
    </row>
    <row r="5" spans="1:97" ht="13" x14ac:dyDescent="0.3">
      <c r="A5" s="186" t="s">
        <v>45</v>
      </c>
      <c r="B5" s="186"/>
      <c r="C5" s="32" t="s">
        <v>0</v>
      </c>
      <c r="D5" s="147" t="s">
        <v>161</v>
      </c>
      <c r="F5" t="s">
        <v>0</v>
      </c>
      <c r="H5" s="187" t="s">
        <v>167</v>
      </c>
      <c r="I5" s="187"/>
      <c r="J5" s="187"/>
      <c r="K5" s="187"/>
      <c r="V5" s="1"/>
      <c r="W5" t="s">
        <v>63</v>
      </c>
      <c r="Y5" s="187" t="s">
        <v>163</v>
      </c>
      <c r="Z5" s="187"/>
      <c r="AA5" s="187"/>
      <c r="AB5" s="187"/>
      <c r="AG5" s="1"/>
      <c r="AH5" t="s">
        <v>0</v>
      </c>
      <c r="AJ5" s="187" t="s">
        <v>168</v>
      </c>
      <c r="AK5" s="187"/>
      <c r="AL5" s="187"/>
      <c r="AM5" s="187"/>
      <c r="AU5" s="1"/>
      <c r="AV5" s="123" t="s">
        <v>63</v>
      </c>
      <c r="AW5" s="187" t="s">
        <v>167</v>
      </c>
      <c r="AX5" s="187"/>
      <c r="AY5" s="1"/>
      <c r="AZ5" t="s">
        <v>0</v>
      </c>
      <c r="BB5" s="187" t="s">
        <v>167</v>
      </c>
      <c r="BC5" s="187"/>
      <c r="BD5" s="187"/>
      <c r="BE5" s="187"/>
      <c r="BM5" s="1"/>
      <c r="BN5" s="123" t="s">
        <v>63</v>
      </c>
      <c r="BO5" s="187" t="s">
        <v>168</v>
      </c>
      <c r="BP5" s="187"/>
      <c r="BQ5" s="2"/>
      <c r="BR5" t="s">
        <v>42</v>
      </c>
      <c r="BX5" s="4"/>
      <c r="CE5" s="4"/>
      <c r="CL5" s="4"/>
      <c r="CS5" s="4"/>
    </row>
    <row r="6" spans="1:97" s="7" customFormat="1" ht="13" x14ac:dyDescent="0.3">
      <c r="C6" s="32" t="s">
        <v>63</v>
      </c>
      <c r="D6" s="41" t="s">
        <v>163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 s="1"/>
      <c r="W6"/>
      <c r="X6"/>
      <c r="Y6"/>
      <c r="Z6"/>
      <c r="AA6"/>
      <c r="AB6"/>
      <c r="AC6"/>
      <c r="AD6"/>
      <c r="AE6"/>
      <c r="AF6"/>
      <c r="AG6" s="1"/>
      <c r="AH6"/>
      <c r="AI6"/>
      <c r="AJ6"/>
      <c r="AK6"/>
      <c r="AL6"/>
      <c r="AM6"/>
      <c r="AN6"/>
      <c r="AO6"/>
      <c r="AP6"/>
      <c r="AQ6"/>
      <c r="AR6"/>
      <c r="AS6"/>
      <c r="AT6"/>
      <c r="AU6" s="1"/>
      <c r="AV6" s="123"/>
      <c r="AW6"/>
      <c r="AX6" s="13"/>
      <c r="AY6" s="1"/>
      <c r="AZ6"/>
      <c r="BA6"/>
      <c r="BB6"/>
      <c r="BC6"/>
      <c r="BD6"/>
      <c r="BE6"/>
      <c r="BF6"/>
      <c r="BG6"/>
      <c r="BH6"/>
      <c r="BI6"/>
      <c r="BJ6"/>
      <c r="BK6"/>
      <c r="BL6"/>
      <c r="BM6" s="1"/>
      <c r="BN6" s="123"/>
      <c r="BO6"/>
      <c r="BP6" s="13"/>
      <c r="BQ6" s="2"/>
      <c r="BR6"/>
      <c r="BS6"/>
      <c r="BT6"/>
      <c r="BU6"/>
      <c r="BV6"/>
      <c r="BW6" s="120"/>
      <c r="BX6" s="6"/>
      <c r="BY6"/>
      <c r="BZ6"/>
      <c r="CA6"/>
      <c r="CB6"/>
      <c r="CC6"/>
      <c r="CD6"/>
      <c r="CE6" s="6"/>
      <c r="CF6"/>
      <c r="CG6"/>
      <c r="CH6"/>
      <c r="CI6"/>
      <c r="CJ6"/>
      <c r="CK6"/>
      <c r="CL6" s="6"/>
      <c r="CM6"/>
      <c r="CN6"/>
      <c r="CO6"/>
      <c r="CP6"/>
      <c r="CQ6"/>
      <c r="CR6"/>
      <c r="CS6" s="6"/>
    </row>
    <row r="7" spans="1:97" x14ac:dyDescent="0.25">
      <c r="F7" s="191" t="s">
        <v>142</v>
      </c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"/>
      <c r="AZ7" s="190" t="s">
        <v>143</v>
      </c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2"/>
      <c r="BR7" s="7"/>
      <c r="BS7" s="7"/>
      <c r="BT7" s="129"/>
      <c r="BU7" s="129"/>
      <c r="BV7" s="7"/>
      <c r="BW7" s="121"/>
      <c r="BX7" s="7"/>
      <c r="CA7" s="7"/>
      <c r="CB7" s="7"/>
      <c r="CC7" s="7"/>
      <c r="CD7" s="7"/>
      <c r="CH7" s="7"/>
      <c r="CI7" s="7"/>
      <c r="CJ7" s="7"/>
      <c r="CK7" s="7"/>
      <c r="CO7" s="7"/>
      <c r="CP7" s="7"/>
      <c r="CQ7" s="7"/>
      <c r="CR7" s="7"/>
    </row>
    <row r="8" spans="1:97" x14ac:dyDescent="0.25">
      <c r="V8" s="1"/>
      <c r="AG8" s="1"/>
      <c r="AU8" s="1"/>
      <c r="AY8" s="1"/>
      <c r="BM8" s="1"/>
      <c r="BQ8" s="2"/>
      <c r="BR8" s="7"/>
      <c r="BS8" s="7"/>
      <c r="BT8" s="129"/>
      <c r="BU8" s="129"/>
      <c r="BV8" s="7"/>
      <c r="BW8" s="121"/>
      <c r="BX8" s="7"/>
      <c r="CA8" s="7"/>
      <c r="CB8" s="7"/>
      <c r="CC8" s="7"/>
      <c r="CD8" s="7"/>
      <c r="CH8" s="7"/>
      <c r="CI8" s="7"/>
      <c r="CJ8" s="7"/>
      <c r="CK8" s="7"/>
      <c r="CO8" s="7"/>
      <c r="CP8" s="7"/>
      <c r="CQ8" s="7"/>
      <c r="CR8" s="7"/>
    </row>
    <row r="9" spans="1:97" x14ac:dyDescent="0.25">
      <c r="F9" s="189" t="s">
        <v>1</v>
      </c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8"/>
      <c r="W9" s="189" t="s">
        <v>1</v>
      </c>
      <c r="X9" s="189"/>
      <c r="Y9" s="189"/>
      <c r="Z9" s="189"/>
      <c r="AA9" s="189"/>
      <c r="AB9" s="189"/>
      <c r="AC9" s="189"/>
      <c r="AD9" s="189"/>
      <c r="AE9" s="189"/>
      <c r="AF9" s="189"/>
      <c r="AG9" s="1"/>
      <c r="AH9" s="189" t="s">
        <v>2</v>
      </c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"/>
      <c r="AV9" s="189" t="s">
        <v>2</v>
      </c>
      <c r="AW9" s="189"/>
      <c r="AX9" s="189"/>
      <c r="AY9" s="1"/>
      <c r="AZ9" s="189" t="s">
        <v>2</v>
      </c>
      <c r="BA9" s="189"/>
      <c r="BB9" s="189"/>
      <c r="BC9" s="189"/>
      <c r="BD9" s="189"/>
      <c r="BE9" s="189"/>
      <c r="BF9" s="189"/>
      <c r="BG9" s="189"/>
      <c r="BH9" s="189"/>
      <c r="BI9" s="189"/>
      <c r="BJ9" s="189"/>
      <c r="BK9" s="189"/>
      <c r="BL9" s="189"/>
      <c r="BM9" s="1"/>
      <c r="BN9" s="189" t="s">
        <v>2</v>
      </c>
      <c r="BO9" s="189"/>
      <c r="BP9" s="189"/>
      <c r="BQ9" s="2"/>
      <c r="BZ9" s="7"/>
      <c r="CA9" s="7"/>
      <c r="CB9" s="7"/>
      <c r="CC9" s="7"/>
      <c r="CD9" s="7"/>
      <c r="CG9" s="7"/>
      <c r="CH9" s="7"/>
      <c r="CI9" s="7"/>
      <c r="CJ9" s="7"/>
      <c r="CK9" s="7"/>
      <c r="CN9" s="7"/>
      <c r="CO9" s="7"/>
      <c r="CP9" s="7"/>
      <c r="CQ9" s="7"/>
      <c r="CR9" s="7"/>
    </row>
    <row r="10" spans="1:97" ht="13" x14ac:dyDescent="0.3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33" t="s">
        <v>7</v>
      </c>
      <c r="G10" s="33"/>
      <c r="H10" s="33"/>
      <c r="I10" s="33"/>
      <c r="J10" s="33"/>
      <c r="K10" s="42" t="s">
        <v>7</v>
      </c>
      <c r="L10" s="33" t="s">
        <v>10</v>
      </c>
      <c r="M10" s="119" t="s">
        <v>46</v>
      </c>
      <c r="N10" s="33" t="s">
        <v>11</v>
      </c>
      <c r="O10" s="33" t="s">
        <v>12</v>
      </c>
      <c r="P10" s="33" t="s">
        <v>13</v>
      </c>
      <c r="Q10" s="33" t="s">
        <v>14</v>
      </c>
      <c r="R10" s="33" t="s">
        <v>15</v>
      </c>
      <c r="S10" s="33" t="s">
        <v>16</v>
      </c>
      <c r="T10" s="33" t="s">
        <v>18</v>
      </c>
      <c r="U10" s="33" t="s">
        <v>19</v>
      </c>
      <c r="V10" s="8"/>
      <c r="W10" s="33" t="s">
        <v>10</v>
      </c>
      <c r="X10" s="119" t="s">
        <v>46</v>
      </c>
      <c r="Y10" s="33" t="s">
        <v>11</v>
      </c>
      <c r="Z10" s="33" t="s">
        <v>12</v>
      </c>
      <c r="AA10" s="33" t="s">
        <v>13</v>
      </c>
      <c r="AB10" s="33" t="s">
        <v>14</v>
      </c>
      <c r="AC10" s="33" t="s">
        <v>15</v>
      </c>
      <c r="AD10" s="33" t="s">
        <v>16</v>
      </c>
      <c r="AE10" s="33" t="s">
        <v>18</v>
      </c>
      <c r="AF10" s="33" t="s">
        <v>19</v>
      </c>
      <c r="AG10" s="8"/>
      <c r="AH10" s="33" t="s">
        <v>7</v>
      </c>
      <c r="AI10" s="33"/>
      <c r="AJ10" s="33"/>
      <c r="AK10" s="33"/>
      <c r="AL10" s="33"/>
      <c r="AM10" s="33" t="s">
        <v>7</v>
      </c>
      <c r="AN10" s="42"/>
      <c r="AO10" s="33" t="s">
        <v>71</v>
      </c>
      <c r="AP10" s="33"/>
      <c r="AQ10" s="33"/>
      <c r="AR10" s="33"/>
      <c r="AS10" s="92"/>
      <c r="AT10" s="33" t="s">
        <v>71</v>
      </c>
      <c r="AU10" s="8"/>
      <c r="AV10" s="124" t="s">
        <v>27</v>
      </c>
      <c r="AW10" s="33" t="s">
        <v>28</v>
      </c>
      <c r="AX10" s="126" t="s">
        <v>29</v>
      </c>
      <c r="AY10" s="8"/>
      <c r="AZ10" s="129" t="s">
        <v>7</v>
      </c>
      <c r="BA10" s="129"/>
      <c r="BB10" s="129"/>
      <c r="BC10" s="129"/>
      <c r="BD10" s="129"/>
      <c r="BE10" s="129" t="s">
        <v>7</v>
      </c>
      <c r="BF10" s="42"/>
      <c r="BG10" s="129" t="s">
        <v>71</v>
      </c>
      <c r="BH10" s="129"/>
      <c r="BI10" s="129"/>
      <c r="BJ10" s="129"/>
      <c r="BK10" s="129"/>
      <c r="BL10" s="129" t="s">
        <v>71</v>
      </c>
      <c r="BM10" s="8"/>
      <c r="BN10" s="124" t="s">
        <v>27</v>
      </c>
      <c r="BO10" s="129" t="s">
        <v>28</v>
      </c>
      <c r="BP10" s="126" t="s">
        <v>29</v>
      </c>
      <c r="BQ10" s="10"/>
      <c r="BR10" s="7" t="s">
        <v>43</v>
      </c>
      <c r="BS10" s="7" t="s">
        <v>44</v>
      </c>
      <c r="BT10" s="131" t="s">
        <v>144</v>
      </c>
      <c r="BU10" s="129" t="s">
        <v>44</v>
      </c>
      <c r="BV10" s="34" t="s">
        <v>4</v>
      </c>
      <c r="BW10" s="122" t="s">
        <v>30</v>
      </c>
      <c r="BX10" s="7"/>
      <c r="BY10" s="7"/>
      <c r="BZ10" s="7"/>
      <c r="CA10" s="7"/>
      <c r="CB10" s="7"/>
      <c r="CC10" s="7"/>
    </row>
    <row r="11" spans="1:97" ht="13" x14ac:dyDescent="0.3">
      <c r="F11" t="s">
        <v>64</v>
      </c>
      <c r="G11" t="s">
        <v>65</v>
      </c>
      <c r="H11" t="s">
        <v>66</v>
      </c>
      <c r="I11" t="s">
        <v>67</v>
      </c>
      <c r="J11" t="s">
        <v>68</v>
      </c>
      <c r="K11" s="42" t="s">
        <v>4</v>
      </c>
      <c r="V11" s="1"/>
      <c r="AG11" s="1"/>
      <c r="AH11" t="s">
        <v>64</v>
      </c>
      <c r="AI11" t="s">
        <v>65</v>
      </c>
      <c r="AJ11" t="s">
        <v>66</v>
      </c>
      <c r="AK11" t="s">
        <v>67</v>
      </c>
      <c r="AL11" t="s">
        <v>68</v>
      </c>
      <c r="AM11" s="33" t="s">
        <v>4</v>
      </c>
      <c r="AN11" s="42"/>
      <c r="AO11" t="s">
        <v>72</v>
      </c>
      <c r="AP11" t="s">
        <v>73</v>
      </c>
      <c r="AQ11" t="s">
        <v>74</v>
      </c>
      <c r="AR11" t="s">
        <v>75</v>
      </c>
      <c r="AS11" t="s">
        <v>138</v>
      </c>
      <c r="AT11" s="33" t="s">
        <v>4</v>
      </c>
      <c r="AU11" s="1"/>
      <c r="AY11" s="1"/>
      <c r="AZ11" t="s">
        <v>64</v>
      </c>
      <c r="BA11" t="s">
        <v>65</v>
      </c>
      <c r="BB11" t="s">
        <v>66</v>
      </c>
      <c r="BC11" t="s">
        <v>67</v>
      </c>
      <c r="BD11" t="s">
        <v>68</v>
      </c>
      <c r="BE11" s="129" t="s">
        <v>4</v>
      </c>
      <c r="BF11" s="42"/>
      <c r="BG11" t="s">
        <v>72</v>
      </c>
      <c r="BH11" t="s">
        <v>73</v>
      </c>
      <c r="BI11" t="s">
        <v>74</v>
      </c>
      <c r="BJ11" t="s">
        <v>75</v>
      </c>
      <c r="BK11" t="s">
        <v>138</v>
      </c>
      <c r="BL11" s="129" t="s">
        <v>4</v>
      </c>
      <c r="BM11" s="1"/>
      <c r="BQ11" s="2"/>
      <c r="BT11" s="5"/>
      <c r="BV11" s="5"/>
      <c r="BW11" s="106"/>
    </row>
    <row r="12" spans="1:97" ht="13" x14ac:dyDescent="0.3">
      <c r="A12" s="138">
        <v>18</v>
      </c>
      <c r="B12" s="138" t="s">
        <v>146</v>
      </c>
      <c r="C12" s="138" t="s">
        <v>109</v>
      </c>
      <c r="D12" s="138" t="s">
        <v>147</v>
      </c>
      <c r="E12" s="138" t="s">
        <v>91</v>
      </c>
      <c r="F12" s="139">
        <v>6.5</v>
      </c>
      <c r="G12" s="139">
        <v>6.8</v>
      </c>
      <c r="H12" s="139">
        <v>6.5</v>
      </c>
      <c r="I12" s="139">
        <v>6.5</v>
      </c>
      <c r="J12" s="139">
        <v>8.5</v>
      </c>
      <c r="K12" s="77">
        <f>(F12*0.3)+(G12*0.25)+(H12*0.25)+(I12*0.15)+(J12*0.05)</f>
        <v>6.6749999999999998</v>
      </c>
      <c r="L12" s="140">
        <v>5.5</v>
      </c>
      <c r="M12" s="140">
        <v>6.3</v>
      </c>
      <c r="N12" s="139">
        <v>5.8</v>
      </c>
      <c r="O12" s="139">
        <v>5.5</v>
      </c>
      <c r="P12" s="139">
        <v>5.5</v>
      </c>
      <c r="Q12" s="139">
        <v>4</v>
      </c>
      <c r="R12" s="139">
        <v>5.5</v>
      </c>
      <c r="S12" s="139">
        <v>6</v>
      </c>
      <c r="T12" s="141">
        <f>SUM(L12:S12)</f>
        <v>44.1</v>
      </c>
      <c r="U12" s="141">
        <f>T12/8</f>
        <v>5.5125000000000002</v>
      </c>
      <c r="V12" s="142"/>
      <c r="W12" s="139">
        <v>6.8</v>
      </c>
      <c r="X12" s="139">
        <v>6.5</v>
      </c>
      <c r="Y12" s="139">
        <v>6.8</v>
      </c>
      <c r="Z12" s="139">
        <v>6</v>
      </c>
      <c r="AA12" s="139">
        <v>6</v>
      </c>
      <c r="AB12" s="139">
        <v>5.8</v>
      </c>
      <c r="AC12" s="139">
        <v>6.8</v>
      </c>
      <c r="AD12" s="139">
        <v>6.5</v>
      </c>
      <c r="AE12" s="141">
        <f>SUM(W12:AD12)</f>
        <v>51.199999999999996</v>
      </c>
      <c r="AF12" s="141">
        <f>AE12/8</f>
        <v>6.3999999999999995</v>
      </c>
      <c r="AG12" s="142"/>
      <c r="AH12" s="139">
        <v>7.5</v>
      </c>
      <c r="AI12" s="139">
        <v>8</v>
      </c>
      <c r="AJ12" s="139">
        <v>8</v>
      </c>
      <c r="AK12" s="139">
        <v>8</v>
      </c>
      <c r="AL12" s="139">
        <v>7.5</v>
      </c>
      <c r="AM12" s="77">
        <f>(AH12*0.3)+(AI12*0.25)+(AJ12*0.25)+(AK12*0.15)+(AL12*0.05)</f>
        <v>7.8250000000000002</v>
      </c>
      <c r="AN12" s="77"/>
      <c r="AO12" s="139">
        <v>7</v>
      </c>
      <c r="AP12" s="139">
        <v>6</v>
      </c>
      <c r="AQ12" s="139">
        <v>6</v>
      </c>
      <c r="AR12" s="139">
        <v>5.5</v>
      </c>
      <c r="AS12" s="139"/>
      <c r="AT12" s="77">
        <f>((AO12*0.2)+(AP12*0.15)+(AQ12*0.35)+(AR12*0.3))-AS12</f>
        <v>6.0499999999999989</v>
      </c>
      <c r="AU12" s="142"/>
      <c r="AV12" s="143">
        <v>7.1</v>
      </c>
      <c r="AW12" s="139">
        <v>2.1</v>
      </c>
      <c r="AX12" s="141">
        <f>(AV12*0.7)+(AW12*0.3)</f>
        <v>5.6</v>
      </c>
      <c r="AY12" s="142"/>
      <c r="AZ12" s="139">
        <v>6.8</v>
      </c>
      <c r="BA12" s="139">
        <v>6.7</v>
      </c>
      <c r="BB12" s="139">
        <v>7</v>
      </c>
      <c r="BC12" s="139">
        <v>7</v>
      </c>
      <c r="BD12" s="139">
        <v>9</v>
      </c>
      <c r="BE12" s="77">
        <f>(AZ12*0.3)+(BA12*0.25)+(BB12*0.25)+(BC12*0.15)+(BD12*0.05)</f>
        <v>6.9649999999999999</v>
      </c>
      <c r="BF12" s="77"/>
      <c r="BG12" s="139">
        <v>8.5</v>
      </c>
      <c r="BH12" s="139">
        <v>7</v>
      </c>
      <c r="BI12" s="139">
        <v>5.5</v>
      </c>
      <c r="BJ12" s="139">
        <v>5</v>
      </c>
      <c r="BK12" s="139">
        <v>1</v>
      </c>
      <c r="BL12" s="77">
        <f>((BG12*0.2)+(BH12*0.15)+(BI12*0.35)+(BJ12*0.3))-BK12</f>
        <v>5.1749999999999998</v>
      </c>
      <c r="BM12" s="142"/>
      <c r="BN12" s="143">
        <v>7.2</v>
      </c>
      <c r="BO12" s="139">
        <v>5.0999999999999996</v>
      </c>
      <c r="BP12" s="141">
        <f>(BN12*0.7)+(BO12*0.3)</f>
        <v>6.57</v>
      </c>
      <c r="BQ12" s="144"/>
      <c r="BR12" s="141">
        <f>(K12*0.25)+(U12*0.375)+(AF12*0.375)</f>
        <v>6.1359375000000007</v>
      </c>
      <c r="BS12" s="141">
        <f>(AM12*0.25)+(AT12*0.25)+(AX12*0.5)</f>
        <v>6.2687499999999998</v>
      </c>
      <c r="BT12" s="45">
        <f>AVERAGE(BR12:BS12)</f>
        <v>6.2023437500000007</v>
      </c>
      <c r="BU12" s="13">
        <f>(BE12*0.25)+(BL12*0.25)+(BP12*0.5)</f>
        <v>6.32</v>
      </c>
      <c r="BV12" s="45">
        <f>AVERAGE(BT12,BU12)</f>
        <v>6.2611718750000005</v>
      </c>
      <c r="BW12" s="106">
        <v>1</v>
      </c>
      <c r="BX12" s="141"/>
      <c r="BY12" s="145"/>
      <c r="BZ12" s="145"/>
      <c r="CA12" s="141"/>
      <c r="CB12" s="141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</row>
    <row r="13" spans="1:97" ht="13" x14ac:dyDescent="0.3">
      <c r="A13" s="97">
        <v>23</v>
      </c>
      <c r="B13" s="97" t="s">
        <v>92</v>
      </c>
      <c r="C13" s="97" t="s">
        <v>145</v>
      </c>
      <c r="D13" s="97" t="s">
        <v>93</v>
      </c>
      <c r="E13" s="97" t="s">
        <v>94</v>
      </c>
      <c r="F13" s="11">
        <v>7.3</v>
      </c>
      <c r="G13" s="11">
        <v>7.3</v>
      </c>
      <c r="H13" s="11">
        <v>7</v>
      </c>
      <c r="I13" s="11">
        <v>7</v>
      </c>
      <c r="J13" s="11">
        <v>7.5</v>
      </c>
      <c r="K13" s="43">
        <f>(F13*0.3)+(G13*0.25)+(H13*0.25)+(I13*0.15)+(J13*0.05)</f>
        <v>7.1899999999999995</v>
      </c>
      <c r="L13" s="14">
        <v>4.5</v>
      </c>
      <c r="M13" s="14">
        <v>6.5</v>
      </c>
      <c r="N13" s="11">
        <v>6</v>
      </c>
      <c r="O13" s="11">
        <v>6.3</v>
      </c>
      <c r="P13" s="11">
        <v>6</v>
      </c>
      <c r="Q13" s="11">
        <v>5.5</v>
      </c>
      <c r="R13" s="11">
        <v>7</v>
      </c>
      <c r="S13" s="11">
        <v>6.5</v>
      </c>
      <c r="T13" s="13">
        <f>SUM(L13:S13)</f>
        <v>48.3</v>
      </c>
      <c r="U13" s="13">
        <f>T13/8</f>
        <v>6.0374999999999996</v>
      </c>
      <c r="V13" s="1"/>
      <c r="W13" s="11">
        <v>4</v>
      </c>
      <c r="X13" s="11">
        <v>7</v>
      </c>
      <c r="Y13" s="11">
        <v>6.5</v>
      </c>
      <c r="Z13" s="11">
        <v>6.5</v>
      </c>
      <c r="AA13" s="11">
        <v>6.8</v>
      </c>
      <c r="AB13" s="11">
        <v>5.8</v>
      </c>
      <c r="AC13" s="11">
        <v>8</v>
      </c>
      <c r="AD13" s="11">
        <v>7</v>
      </c>
      <c r="AE13" s="13">
        <f>SUM(W13:AD13)</f>
        <v>51.6</v>
      </c>
      <c r="AF13" s="13">
        <f>AE13/8</f>
        <v>6.45</v>
      </c>
      <c r="AG13" s="1"/>
      <c r="AH13" s="11">
        <v>7</v>
      </c>
      <c r="AI13" s="11">
        <v>7.5</v>
      </c>
      <c r="AJ13" s="11">
        <v>7</v>
      </c>
      <c r="AK13" s="11">
        <v>8</v>
      </c>
      <c r="AL13" s="11">
        <v>8</v>
      </c>
      <c r="AM13" s="43">
        <f>(AH13*0.3)+(AI13*0.25)+(AJ13*0.25)+(AK13*0.15)+(AL13*0.05)</f>
        <v>7.3250000000000002</v>
      </c>
      <c r="AN13" s="43"/>
      <c r="AO13" s="11">
        <v>7</v>
      </c>
      <c r="AP13" s="11">
        <v>6</v>
      </c>
      <c r="AQ13" s="11">
        <v>6</v>
      </c>
      <c r="AR13" s="11">
        <v>4</v>
      </c>
      <c r="AS13" s="11"/>
      <c r="AT13" s="43">
        <f>((AO13*0.2)+(AP13*0.15)+(AQ13*0.35)+(AR13*0.3))-AS13</f>
        <v>5.6</v>
      </c>
      <c r="AU13" s="1"/>
      <c r="AV13" s="125">
        <v>8.1999999999999993</v>
      </c>
      <c r="AW13" s="11">
        <v>1.6</v>
      </c>
      <c r="AX13" s="13">
        <f>(AV13*0.7)+(AW13*0.3)</f>
        <v>6.2199999999999989</v>
      </c>
      <c r="AY13" s="1"/>
      <c r="AZ13" s="11">
        <v>7</v>
      </c>
      <c r="BA13" s="11">
        <v>6.9</v>
      </c>
      <c r="BB13" s="11">
        <v>7</v>
      </c>
      <c r="BC13" s="11">
        <v>7.5</v>
      </c>
      <c r="BD13" s="11">
        <v>9</v>
      </c>
      <c r="BE13" s="43">
        <f>(AZ13*0.3)+(BA13*0.25)+(BB13*0.25)+(BC13*0.15)+(BD13*0.05)</f>
        <v>7.15</v>
      </c>
      <c r="BF13" s="43"/>
      <c r="BG13" s="11">
        <v>7</v>
      </c>
      <c r="BH13" s="11">
        <v>5</v>
      </c>
      <c r="BI13" s="11">
        <v>4.5</v>
      </c>
      <c r="BJ13" s="11">
        <v>4.5</v>
      </c>
      <c r="BK13" s="11"/>
      <c r="BL13" s="43">
        <f>((BG13*0.2)+(BH13*0.15)+(BI13*0.35)+(BJ13*0.3))-BK13</f>
        <v>5.0750000000000002</v>
      </c>
      <c r="BM13" s="1"/>
      <c r="BN13" s="125">
        <v>5.6</v>
      </c>
      <c r="BO13" s="11">
        <v>2.9</v>
      </c>
      <c r="BP13" s="13">
        <f>(BN13*0.7)+(BO13*0.3)</f>
        <v>4.7899999999999991</v>
      </c>
      <c r="BQ13" s="2"/>
      <c r="BR13" s="13">
        <f>(K13*0.25)+(U13*0.375)+(AF13*0.375)</f>
        <v>6.4803124999999993</v>
      </c>
      <c r="BS13" s="13">
        <f>(AM13*0.25)+(AT13*0.25)+(AX13*0.5)</f>
        <v>6.3412499999999996</v>
      </c>
      <c r="BT13" s="45">
        <f>AVERAGE(BR13:BS13)</f>
        <v>6.4107812499999994</v>
      </c>
      <c r="BU13" s="13">
        <f>(BE13*0.25)+(BL13*0.25)+(BP13*0.5)</f>
        <v>5.4512499999999999</v>
      </c>
      <c r="BV13" s="45">
        <f>AVERAGE(BT13,BU13)</f>
        <v>5.9310156249999997</v>
      </c>
      <c r="BW13" s="106">
        <v>2</v>
      </c>
      <c r="BX13" s="13"/>
      <c r="CA13" s="13"/>
      <c r="CB13" s="13"/>
    </row>
    <row r="14" spans="1:97" s="145" customFormat="1" ht="13" x14ac:dyDescent="0.3">
      <c r="A14" s="97">
        <v>1</v>
      </c>
      <c r="B14" s="97" t="s">
        <v>95</v>
      </c>
      <c r="C14" s="97" t="s">
        <v>96</v>
      </c>
      <c r="D14" s="97" t="s">
        <v>97</v>
      </c>
      <c r="E14" s="97" t="s">
        <v>98</v>
      </c>
      <c r="F14" s="11">
        <v>6.8</v>
      </c>
      <c r="G14" s="11">
        <v>7</v>
      </c>
      <c r="H14" s="11">
        <v>7</v>
      </c>
      <c r="I14" s="11">
        <v>7</v>
      </c>
      <c r="J14" s="11">
        <v>7.8</v>
      </c>
      <c r="K14" s="43">
        <f>(F14*0.3)+(G14*0.25)+(H14*0.25)+(I14*0.15)+(J14*0.05)</f>
        <v>6.9799999999999995</v>
      </c>
      <c r="L14" s="14">
        <v>5</v>
      </c>
      <c r="M14" s="14">
        <v>6.8</v>
      </c>
      <c r="N14" s="11">
        <v>6</v>
      </c>
      <c r="O14" s="11">
        <v>7</v>
      </c>
      <c r="P14" s="11">
        <v>5.8</v>
      </c>
      <c r="Q14" s="11">
        <v>5.5</v>
      </c>
      <c r="R14" s="11">
        <v>6</v>
      </c>
      <c r="S14" s="11">
        <v>5.5</v>
      </c>
      <c r="T14" s="13">
        <f>SUM(L14:S14)</f>
        <v>47.6</v>
      </c>
      <c r="U14" s="13">
        <f>T14/8</f>
        <v>5.95</v>
      </c>
      <c r="V14" s="1"/>
      <c r="W14" s="11">
        <v>5.5</v>
      </c>
      <c r="X14" s="11">
        <v>6</v>
      </c>
      <c r="Y14" s="11">
        <v>5.8</v>
      </c>
      <c r="Z14" s="11">
        <v>7.5</v>
      </c>
      <c r="AA14" s="11">
        <v>5</v>
      </c>
      <c r="AB14" s="11">
        <v>5.5</v>
      </c>
      <c r="AC14" s="11">
        <v>7.8</v>
      </c>
      <c r="AD14" s="11">
        <v>6</v>
      </c>
      <c r="AE14" s="13">
        <f>SUM(W14:AD14)</f>
        <v>49.099999999999994</v>
      </c>
      <c r="AF14" s="13">
        <f>AE14/8</f>
        <v>6.1374999999999993</v>
      </c>
      <c r="AG14" s="1"/>
      <c r="AH14" s="11">
        <v>6.8</v>
      </c>
      <c r="AI14" s="11">
        <v>7</v>
      </c>
      <c r="AJ14" s="11">
        <v>6.5</v>
      </c>
      <c r="AK14" s="11">
        <v>8</v>
      </c>
      <c r="AL14" s="11">
        <v>7</v>
      </c>
      <c r="AM14" s="43">
        <f>(AH14*0.3)+(AI14*0.25)+(AJ14*0.25)+(AK14*0.15)+(AL14*0.05)</f>
        <v>6.9649999999999999</v>
      </c>
      <c r="AN14" s="43"/>
      <c r="AO14" s="11">
        <v>7</v>
      </c>
      <c r="AP14" s="11">
        <v>5</v>
      </c>
      <c r="AQ14" s="11">
        <v>5.5</v>
      </c>
      <c r="AR14" s="11">
        <v>5</v>
      </c>
      <c r="AS14" s="11"/>
      <c r="AT14" s="43">
        <f>((AO14*0.2)+(AP14*0.15)+(AQ14*0.35)+(AR14*0.3))-AS14</f>
        <v>5.5750000000000002</v>
      </c>
      <c r="AU14" s="1"/>
      <c r="AV14" s="125">
        <v>7.5</v>
      </c>
      <c r="AW14" s="11">
        <v>2.9</v>
      </c>
      <c r="AX14" s="13">
        <f>(AV14*0.7)+(AW14*0.3)</f>
        <v>6.12</v>
      </c>
      <c r="AY14" s="1"/>
      <c r="AZ14" s="11">
        <v>6.7</v>
      </c>
      <c r="BA14" s="11">
        <v>6.4</v>
      </c>
      <c r="BB14" s="11">
        <v>6.8</v>
      </c>
      <c r="BC14" s="11">
        <v>6.8</v>
      </c>
      <c r="BD14" s="11">
        <v>8.5</v>
      </c>
      <c r="BE14" s="43">
        <f>(AZ14*0.3)+(BA14*0.25)+(BB14*0.25)+(BC14*0.15)+(BD14*0.05)</f>
        <v>6.7549999999999999</v>
      </c>
      <c r="BF14" s="43"/>
      <c r="BG14" s="11">
        <v>5.8</v>
      </c>
      <c r="BH14" s="11">
        <v>5</v>
      </c>
      <c r="BI14" s="11">
        <v>4.7</v>
      </c>
      <c r="BJ14" s="11">
        <v>4.3</v>
      </c>
      <c r="BK14" s="11"/>
      <c r="BL14" s="43">
        <f>((BG14*0.2)+(BH14*0.15)+(BI14*0.35)+(BJ14*0.3))-BK14</f>
        <v>4.8449999999999998</v>
      </c>
      <c r="BM14" s="1"/>
      <c r="BN14" s="125">
        <v>6</v>
      </c>
      <c r="BO14" s="11">
        <v>3.4</v>
      </c>
      <c r="BP14" s="13">
        <f>(BN14*0.7)+(BO14*0.3)</f>
        <v>5.2199999999999989</v>
      </c>
      <c r="BQ14" s="2"/>
      <c r="BR14" s="13">
        <f>(K14*0.25)+(U14*0.375)+(AF14*0.375)</f>
        <v>6.2778124999999996</v>
      </c>
      <c r="BS14" s="13">
        <f>(AM14*0.25)+(AT14*0.25)+(AX14*0.5)</f>
        <v>6.1950000000000003</v>
      </c>
      <c r="BT14" s="45">
        <f>AVERAGE(BR14:BS14)</f>
        <v>6.2364062499999999</v>
      </c>
      <c r="BU14" s="13">
        <f>(BE14*0.25)+(BL14*0.25)+(BP14*0.5)</f>
        <v>5.51</v>
      </c>
      <c r="BV14" s="45">
        <f>AVERAGE(BT14,BU14)</f>
        <v>5.8732031249999999</v>
      </c>
      <c r="BW14" s="106">
        <v>3</v>
      </c>
      <c r="BX14" s="13"/>
      <c r="BY14"/>
      <c r="BZ14"/>
      <c r="CA14" s="13"/>
      <c r="CB14" s="13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</row>
  </sheetData>
  <sortState xmlns:xlrd2="http://schemas.microsoft.com/office/spreadsheetml/2017/richdata2" ref="A12:CS14">
    <sortCondition descending="1" ref="BV12:BV14"/>
  </sortState>
  <mergeCells count="18">
    <mergeCell ref="BB5:BE5"/>
    <mergeCell ref="BO5:BP5"/>
    <mergeCell ref="AZ9:BL9"/>
    <mergeCell ref="BN9:BP9"/>
    <mergeCell ref="F7:AX7"/>
    <mergeCell ref="AZ7:BP7"/>
    <mergeCell ref="AV9:AX9"/>
    <mergeCell ref="W9:AF9"/>
    <mergeCell ref="AJ5:AM5"/>
    <mergeCell ref="AH9:AT9"/>
    <mergeCell ref="Y5:AB5"/>
    <mergeCell ref="AW5:AX5"/>
    <mergeCell ref="F9:U9"/>
    <mergeCell ref="A1:B1"/>
    <mergeCell ref="A3:B3"/>
    <mergeCell ref="A5:B5"/>
    <mergeCell ref="H5:K5"/>
    <mergeCell ref="A2:C2"/>
  </mergeCells>
  <pageMargins left="0.74803149606299213" right="0.74803149606299213" top="0.98425196850393704" bottom="0.98425196850393704" header="0.51181102362204722" footer="0.51181102362204722"/>
  <pageSetup paperSize="9" scale="95" orientation="landscape" horizontalDpi="300" verticalDpi="300" r:id="rId1"/>
  <headerFooter alignWithMargins="0">
    <oddFooter>&amp;L&amp;A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BX21"/>
  <sheetViews>
    <sheetView zoomScale="90" zoomScaleNormal="90" workbookViewId="0">
      <pane xSplit="5" topLeftCell="AX1" activePane="topRight" state="frozen"/>
      <selection pane="topRight" activeCell="BI18" sqref="BI18"/>
    </sheetView>
  </sheetViews>
  <sheetFormatPr defaultRowHeight="12.5" x14ac:dyDescent="0.25"/>
  <cols>
    <col min="1" max="1" width="5.54296875" customWidth="1"/>
    <col min="2" max="2" width="24.54296875" customWidth="1"/>
    <col min="3" max="3" width="19.54296875" customWidth="1"/>
    <col min="4" max="4" width="19.453125" bestFit="1" customWidth="1"/>
    <col min="5" max="5" width="32.453125" bestFit="1" customWidth="1"/>
    <col min="6" max="16" width="5.7265625" customWidth="1"/>
    <col min="17" max="17" width="6.81640625" customWidth="1"/>
    <col min="18" max="18" width="5.7265625" customWidth="1"/>
    <col min="19" max="19" width="7.54296875" customWidth="1"/>
    <col min="20" max="20" width="7.1796875" bestFit="1" customWidth="1"/>
    <col min="21" max="21" width="5.7265625" customWidth="1"/>
    <col min="22" max="22" width="3.1796875" customWidth="1"/>
    <col min="23" max="27" width="5.7265625" customWidth="1"/>
    <col min="28" max="28" width="6.7265625" customWidth="1"/>
    <col min="29" max="29" width="6.1796875" customWidth="1"/>
    <col min="30" max="30" width="7.54296875" customWidth="1"/>
    <col min="31" max="31" width="7.1796875" bestFit="1" customWidth="1"/>
    <col min="32" max="32" width="6.1796875" customWidth="1"/>
    <col min="33" max="33" width="3.453125" customWidth="1"/>
    <col min="34" max="35" width="5.81640625" style="50" customWidth="1"/>
    <col min="36" max="36" width="5.54296875" style="50" customWidth="1"/>
    <col min="37" max="37" width="5.81640625" style="50" customWidth="1"/>
    <col min="38" max="38" width="5.453125" style="50" customWidth="1"/>
    <col min="39" max="39" width="6.26953125" style="50" customWidth="1"/>
    <col min="40" max="40" width="3.453125" style="50" customWidth="1"/>
    <col min="41" max="41" width="6.1796875" style="50" customWidth="1"/>
    <col min="42" max="42" width="5.7265625" style="50" customWidth="1"/>
    <col min="43" max="43" width="5.453125" style="50" customWidth="1"/>
    <col min="44" max="44" width="5.1796875" style="50" customWidth="1"/>
    <col min="45" max="45" width="10" style="50" bestFit="1" customWidth="1"/>
    <col min="46" max="46" width="6.453125" style="50" customWidth="1"/>
    <col min="47" max="47" width="3.453125" customWidth="1"/>
    <col min="48" max="48" width="10.81640625" customWidth="1"/>
    <col min="49" max="49" width="8.453125" customWidth="1"/>
    <col min="50" max="53" width="8.26953125" customWidth="1"/>
    <col min="54" max="54" width="5.7265625" style="120" customWidth="1"/>
    <col min="55" max="55" width="5.7265625" customWidth="1"/>
    <col min="56" max="56" width="3.1796875" customWidth="1"/>
    <col min="57" max="60" width="5.7265625" customWidth="1"/>
    <col min="61" max="62" width="6.7265625" customWidth="1"/>
    <col min="63" max="63" width="3.1796875" customWidth="1"/>
    <col min="64" max="69" width="5.7265625" customWidth="1"/>
    <col min="70" max="70" width="6.7265625" customWidth="1"/>
    <col min="71" max="71" width="3.1796875" customWidth="1"/>
    <col min="72" max="83" width="5.7265625" customWidth="1"/>
    <col min="84" max="84" width="3.1796875" customWidth="1"/>
    <col min="85" max="89" width="8.26953125" customWidth="1"/>
    <col min="90" max="91" width="5.7265625" customWidth="1"/>
    <col min="92" max="92" width="3.1796875" customWidth="1"/>
    <col min="93" max="96" width="5.7265625" customWidth="1"/>
    <col min="97" max="97" width="6.81640625" customWidth="1"/>
    <col min="98" max="98" width="6.7265625" customWidth="1"/>
    <col min="99" max="99" width="3.1796875" customWidth="1"/>
    <col min="100" max="105" width="5.7265625" customWidth="1"/>
    <col min="106" max="106" width="6.7265625" customWidth="1"/>
    <col min="107" max="107" width="3.1796875" customWidth="1"/>
    <col min="108" max="119" width="5.7265625" customWidth="1"/>
    <col min="120" max="120" width="3.1796875" customWidth="1"/>
    <col min="121" max="125" width="8.26953125" customWidth="1"/>
    <col min="126" max="127" width="5.7265625" customWidth="1"/>
    <col min="128" max="128" width="3.1796875" customWidth="1"/>
    <col min="129" max="132" width="5.7265625" customWidth="1"/>
    <col min="133" max="133" width="6.81640625" customWidth="1"/>
    <col min="134" max="134" width="6.7265625" customWidth="1"/>
    <col min="135" max="135" width="3.1796875" customWidth="1"/>
    <col min="136" max="141" width="5.7265625" customWidth="1"/>
    <col min="142" max="142" width="6.7265625" customWidth="1"/>
    <col min="143" max="143" width="3.1796875" customWidth="1"/>
    <col min="149" max="149" width="11.54296875" customWidth="1"/>
    <col min="150" max="150" width="3.1796875" customWidth="1"/>
    <col min="156" max="156" width="11.54296875" customWidth="1"/>
    <col min="157" max="157" width="3.7265625" customWidth="1"/>
    <col min="163" max="163" width="11.54296875" customWidth="1"/>
    <col min="164" max="164" width="3.7265625" customWidth="1"/>
    <col min="170" max="170" width="11.54296875" customWidth="1"/>
  </cols>
  <sheetData>
    <row r="1" spans="1:76" ht="13" x14ac:dyDescent="0.3">
      <c r="A1" s="183" t="str">
        <f>CompInfo!B1</f>
        <v>Vaulting SA</v>
      </c>
      <c r="B1" s="186"/>
      <c r="C1" s="5"/>
      <c r="D1" s="5"/>
    </row>
    <row r="2" spans="1:76" ht="13" x14ac:dyDescent="0.3">
      <c r="A2" s="188" t="str">
        <f>CompInfo!B2</f>
        <v>South Australian Vaulting Championships 2019</v>
      </c>
      <c r="B2" s="188"/>
      <c r="C2" s="188"/>
      <c r="D2" s="5"/>
    </row>
    <row r="3" spans="1:76" ht="13" x14ac:dyDescent="0.3">
      <c r="A3" s="185" t="str">
        <f>CompInfo!B3</f>
        <v>7th-8th September 2019</v>
      </c>
      <c r="B3" s="185"/>
      <c r="C3" s="5"/>
      <c r="D3" s="5"/>
    </row>
    <row r="4" spans="1:76" ht="13" x14ac:dyDescent="0.3">
      <c r="A4" s="5"/>
      <c r="B4" s="5"/>
      <c r="C4" s="5"/>
      <c r="D4" s="5"/>
    </row>
    <row r="5" spans="1:76" ht="13" x14ac:dyDescent="0.3">
      <c r="A5" s="186" t="s">
        <v>53</v>
      </c>
      <c r="B5" s="186"/>
      <c r="C5" s="32" t="s">
        <v>0</v>
      </c>
      <c r="D5" s="146" t="s">
        <v>161</v>
      </c>
      <c r="F5" t="s">
        <v>0</v>
      </c>
      <c r="H5" s="187" t="str">
        <f>D5</f>
        <v>A Deeks</v>
      </c>
      <c r="I5" s="187"/>
      <c r="J5" s="187"/>
      <c r="K5" s="187"/>
      <c r="V5" s="1"/>
      <c r="W5" t="s">
        <v>63</v>
      </c>
      <c r="Y5" s="187" t="str">
        <f>D6</f>
        <v>J Leadbeater</v>
      </c>
      <c r="Z5" s="187"/>
      <c r="AA5" s="187"/>
      <c r="AB5" s="187"/>
      <c r="AG5" s="1"/>
      <c r="AH5" s="50" t="s">
        <v>0</v>
      </c>
      <c r="AJ5" s="192" t="str">
        <f>D5</f>
        <v>A Deeks</v>
      </c>
      <c r="AK5" s="192"/>
      <c r="AL5" s="192"/>
      <c r="AM5" s="192"/>
      <c r="AU5" s="1"/>
      <c r="AV5" t="s">
        <v>63</v>
      </c>
      <c r="AW5" s="44" t="str">
        <f>D6</f>
        <v>J Leadbeater</v>
      </c>
      <c r="BC5" s="4"/>
      <c r="BJ5" s="4"/>
      <c r="BQ5" s="4"/>
      <c r="BX5" s="4"/>
    </row>
    <row r="6" spans="1:76" s="7" customFormat="1" ht="13" x14ac:dyDescent="0.3">
      <c r="C6" s="32" t="s">
        <v>63</v>
      </c>
      <c r="D6" s="41" t="s">
        <v>162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 s="1"/>
      <c r="W6"/>
      <c r="X6"/>
      <c r="Y6"/>
      <c r="Z6"/>
      <c r="AA6"/>
      <c r="AB6"/>
      <c r="AC6"/>
      <c r="AD6"/>
      <c r="AE6"/>
      <c r="AF6"/>
      <c r="AG6" s="1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1"/>
      <c r="AV6"/>
      <c r="AW6"/>
      <c r="AX6"/>
      <c r="AY6"/>
      <c r="AZ6"/>
      <c r="BA6"/>
      <c r="BB6" s="120"/>
      <c r="BC6" s="6"/>
      <c r="BD6"/>
      <c r="BE6"/>
      <c r="BF6"/>
      <c r="BG6"/>
      <c r="BH6"/>
      <c r="BI6"/>
      <c r="BJ6" s="6"/>
      <c r="BK6"/>
      <c r="BL6"/>
      <c r="BM6"/>
      <c r="BN6"/>
      <c r="BO6"/>
      <c r="BP6"/>
      <c r="BQ6" s="6"/>
      <c r="BR6"/>
      <c r="BS6"/>
      <c r="BT6"/>
      <c r="BU6"/>
      <c r="BV6"/>
      <c r="BW6"/>
      <c r="BX6" s="6"/>
    </row>
    <row r="7" spans="1:76" x14ac:dyDescent="0.25">
      <c r="V7" s="1"/>
      <c r="AG7" s="1"/>
      <c r="AU7" s="1"/>
      <c r="AY7" s="7"/>
      <c r="AZ7" s="7"/>
      <c r="BA7" s="7"/>
      <c r="BB7" s="121"/>
      <c r="BC7" s="7"/>
      <c r="BF7" s="7"/>
      <c r="BG7" s="7"/>
      <c r="BH7" s="7"/>
      <c r="BI7" s="7"/>
      <c r="BM7" s="7"/>
      <c r="BN7" s="7"/>
      <c r="BO7" s="7"/>
      <c r="BP7" s="7"/>
      <c r="BT7" s="7"/>
      <c r="BU7" s="7"/>
      <c r="BV7" s="7"/>
      <c r="BW7" s="7"/>
    </row>
    <row r="8" spans="1:76" x14ac:dyDescent="0.25">
      <c r="V8" s="1"/>
      <c r="AG8" s="1"/>
      <c r="AU8" s="1"/>
      <c r="AX8" s="2"/>
      <c r="AY8" t="s">
        <v>42</v>
      </c>
      <c r="AZ8" s="7"/>
      <c r="BA8" s="7"/>
      <c r="BB8" s="121"/>
      <c r="BC8" s="7"/>
      <c r="BF8" s="7"/>
      <c r="BG8" s="7"/>
      <c r="BH8" s="7"/>
      <c r="BI8" s="7"/>
      <c r="BM8" s="7"/>
      <c r="BN8" s="7"/>
      <c r="BO8" s="7"/>
      <c r="BP8" s="7"/>
      <c r="BT8" s="7"/>
      <c r="BU8" s="7"/>
      <c r="BV8" s="7"/>
      <c r="BW8" s="7"/>
    </row>
    <row r="9" spans="1:76" x14ac:dyDescent="0.25">
      <c r="F9" s="189" t="s">
        <v>1</v>
      </c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"/>
      <c r="W9" s="189" t="s">
        <v>1</v>
      </c>
      <c r="X9" s="189"/>
      <c r="Y9" s="189"/>
      <c r="Z9" s="189"/>
      <c r="AA9" s="189"/>
      <c r="AB9" s="189"/>
      <c r="AC9" s="189"/>
      <c r="AD9" s="189"/>
      <c r="AE9" s="189"/>
      <c r="AF9" s="189"/>
      <c r="AG9" s="1"/>
      <c r="AH9" s="193" t="s">
        <v>2</v>
      </c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"/>
      <c r="AV9" s="189" t="s">
        <v>2</v>
      </c>
      <c r="AW9" s="189"/>
      <c r="AX9" s="2"/>
      <c r="BE9" s="7"/>
      <c r="BF9" s="7"/>
      <c r="BG9" s="7"/>
      <c r="BH9" s="7"/>
      <c r="BI9" s="7"/>
      <c r="BL9" s="7"/>
      <c r="BM9" s="7"/>
      <c r="BN9" s="7"/>
      <c r="BO9" s="7"/>
      <c r="BP9" s="7"/>
      <c r="BS9" s="7"/>
      <c r="BT9" s="7"/>
      <c r="BU9" s="7"/>
      <c r="BV9" s="7"/>
      <c r="BW9" s="7"/>
    </row>
    <row r="10" spans="1:76" ht="13" x14ac:dyDescent="0.3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35" t="s">
        <v>7</v>
      </c>
      <c r="G10" s="35"/>
      <c r="H10" s="35"/>
      <c r="I10" s="35"/>
      <c r="J10" s="35"/>
      <c r="K10" s="42" t="s">
        <v>7</v>
      </c>
      <c r="L10" s="7" t="s">
        <v>10</v>
      </c>
      <c r="M10" s="7" t="s">
        <v>46</v>
      </c>
      <c r="N10" s="7" t="s">
        <v>11</v>
      </c>
      <c r="O10" s="7" t="s">
        <v>31</v>
      </c>
      <c r="P10" s="7" t="s">
        <v>49</v>
      </c>
      <c r="Q10" s="7" t="s">
        <v>50</v>
      </c>
      <c r="R10" s="7" t="s">
        <v>32</v>
      </c>
      <c r="S10" s="7" t="s">
        <v>51</v>
      </c>
      <c r="T10" s="7" t="s">
        <v>18</v>
      </c>
      <c r="U10" s="7" t="s">
        <v>19</v>
      </c>
      <c r="V10" s="8"/>
      <c r="W10" s="35" t="s">
        <v>10</v>
      </c>
      <c r="X10" s="35" t="s">
        <v>46</v>
      </c>
      <c r="Y10" s="35" t="s">
        <v>11</v>
      </c>
      <c r="Z10" s="35" t="s">
        <v>31</v>
      </c>
      <c r="AA10" s="35" t="s">
        <v>49</v>
      </c>
      <c r="AB10" s="35" t="s">
        <v>50</v>
      </c>
      <c r="AC10" s="35" t="s">
        <v>32</v>
      </c>
      <c r="AD10" s="35" t="s">
        <v>51</v>
      </c>
      <c r="AE10" s="35" t="s">
        <v>18</v>
      </c>
      <c r="AF10" s="35" t="s">
        <v>19</v>
      </c>
      <c r="AG10" s="8"/>
      <c r="AH10" s="35" t="s">
        <v>7</v>
      </c>
      <c r="AI10" s="35"/>
      <c r="AJ10" s="35"/>
      <c r="AK10" s="35"/>
      <c r="AL10" s="35"/>
      <c r="AM10" s="35" t="s">
        <v>7</v>
      </c>
      <c r="AN10" s="51"/>
      <c r="AO10" s="35" t="s">
        <v>71</v>
      </c>
      <c r="AP10" s="35"/>
      <c r="AQ10" s="35"/>
      <c r="AR10" s="35"/>
      <c r="AS10" s="92"/>
      <c r="AT10" s="35" t="s">
        <v>71</v>
      </c>
      <c r="AU10" s="8"/>
      <c r="AV10" s="9" t="s">
        <v>27</v>
      </c>
      <c r="AW10" s="9" t="s">
        <v>29</v>
      </c>
      <c r="AX10" s="10"/>
      <c r="AY10" s="7" t="s">
        <v>43</v>
      </c>
      <c r="AZ10" s="7" t="s">
        <v>44</v>
      </c>
      <c r="BA10" s="36" t="s">
        <v>4</v>
      </c>
      <c r="BB10" s="122" t="s">
        <v>30</v>
      </c>
      <c r="BC10" s="7"/>
      <c r="BD10" s="7"/>
      <c r="BE10" s="7"/>
      <c r="BF10" s="7"/>
      <c r="BG10" s="7"/>
      <c r="BH10" s="7"/>
    </row>
    <row r="11" spans="1:76" ht="13" x14ac:dyDescent="0.3">
      <c r="B11" s="5"/>
      <c r="F11" t="s">
        <v>64</v>
      </c>
      <c r="G11" t="s">
        <v>65</v>
      </c>
      <c r="H11" t="s">
        <v>66</v>
      </c>
      <c r="I11" t="s">
        <v>67</v>
      </c>
      <c r="J11" t="s">
        <v>68</v>
      </c>
      <c r="K11" s="42" t="s">
        <v>20</v>
      </c>
      <c r="V11" s="1"/>
      <c r="AG11" s="1"/>
      <c r="AH11" t="s">
        <v>64</v>
      </c>
      <c r="AI11" t="s">
        <v>65</v>
      </c>
      <c r="AJ11" t="s">
        <v>66</v>
      </c>
      <c r="AK11" t="s">
        <v>67</v>
      </c>
      <c r="AL11" t="s">
        <v>68</v>
      </c>
      <c r="AM11" s="35" t="s">
        <v>4</v>
      </c>
      <c r="AO11" t="s">
        <v>72</v>
      </c>
      <c r="AP11" t="s">
        <v>73</v>
      </c>
      <c r="AQ11" t="s">
        <v>74</v>
      </c>
      <c r="AR11" t="s">
        <v>75</v>
      </c>
      <c r="AS11" t="s">
        <v>138</v>
      </c>
      <c r="AT11" s="35" t="s">
        <v>4</v>
      </c>
      <c r="AU11" s="1"/>
      <c r="AX11" s="2"/>
      <c r="BA11" s="5"/>
      <c r="BB11" s="106"/>
    </row>
    <row r="12" spans="1:76" ht="13" x14ac:dyDescent="0.3">
      <c r="A12" s="97">
        <v>19</v>
      </c>
      <c r="B12" s="97" t="s">
        <v>128</v>
      </c>
      <c r="C12" s="97" t="s">
        <v>89</v>
      </c>
      <c r="D12" s="97" t="s">
        <v>90</v>
      </c>
      <c r="E12" s="97" t="s">
        <v>91</v>
      </c>
      <c r="F12" s="11">
        <v>6.3</v>
      </c>
      <c r="G12" s="11">
        <v>6.5</v>
      </c>
      <c r="H12" s="11">
        <v>6</v>
      </c>
      <c r="I12" s="11">
        <v>6.3</v>
      </c>
      <c r="J12" s="11">
        <v>7.5</v>
      </c>
      <c r="K12" s="13">
        <f t="shared" ref="K12:K20" si="0">(F12*0.3)+(G12*0.25)+(H12*0.25)+(I12*0.15)+(J12*0.05)</f>
        <v>6.335</v>
      </c>
      <c r="L12" s="11">
        <v>4</v>
      </c>
      <c r="M12" s="11">
        <v>6</v>
      </c>
      <c r="N12" s="11">
        <v>5.5</v>
      </c>
      <c r="O12" s="11">
        <v>4.8</v>
      </c>
      <c r="P12" s="11">
        <v>2.5</v>
      </c>
      <c r="Q12" s="11">
        <v>4</v>
      </c>
      <c r="R12" s="11">
        <v>5.3</v>
      </c>
      <c r="S12" s="11">
        <v>4.5</v>
      </c>
      <c r="T12" s="13">
        <f t="shared" ref="T12:T20" si="1">SUM(L12:S12)</f>
        <v>36.6</v>
      </c>
      <c r="U12" s="13">
        <f t="shared" ref="U12:U20" si="2">T12/8</f>
        <v>4.5750000000000002</v>
      </c>
      <c r="V12" s="1"/>
      <c r="W12" s="11">
        <v>5</v>
      </c>
      <c r="X12" s="11">
        <v>5.5</v>
      </c>
      <c r="Y12" s="11">
        <v>5</v>
      </c>
      <c r="Z12" s="11">
        <v>4</v>
      </c>
      <c r="AA12" s="11">
        <v>5.5</v>
      </c>
      <c r="AB12" s="11">
        <v>5.5</v>
      </c>
      <c r="AC12" s="11">
        <v>5</v>
      </c>
      <c r="AD12" s="11">
        <v>5</v>
      </c>
      <c r="AE12" s="13">
        <f t="shared" ref="AE12:AE20" si="3">SUM(W12:AD12)</f>
        <v>40.5</v>
      </c>
      <c r="AF12" s="13">
        <f t="shared" ref="AF12:AF20" si="4">AE12/8</f>
        <v>5.0625</v>
      </c>
      <c r="AG12" s="1"/>
      <c r="AH12" s="11">
        <v>6.5</v>
      </c>
      <c r="AI12" s="11">
        <v>7</v>
      </c>
      <c r="AJ12" s="11">
        <v>6.8</v>
      </c>
      <c r="AK12" s="11">
        <v>6.7</v>
      </c>
      <c r="AL12" s="11">
        <v>7.5</v>
      </c>
      <c r="AM12" s="43">
        <f t="shared" ref="AM12:AM20" si="5">(AH12*0.1)+(AI12*0.1)+(AJ12*0.3)+(AK12*0.3)+(AL12*0.2)</f>
        <v>6.9</v>
      </c>
      <c r="AO12" s="11">
        <v>5</v>
      </c>
      <c r="AP12" s="11">
        <v>5</v>
      </c>
      <c r="AQ12" s="11">
        <v>3.5</v>
      </c>
      <c r="AR12" s="11">
        <v>3.8</v>
      </c>
      <c r="AS12" s="11"/>
      <c r="AT12" s="43">
        <f t="shared" ref="AT12:AT20" si="6">((AO12*0.3)+(AP12*0.25)+(AQ12*0.35)+(AR12*0.1))-AS12</f>
        <v>4.3549999999999995</v>
      </c>
      <c r="AU12" s="1"/>
      <c r="AV12" s="11">
        <v>6.2</v>
      </c>
      <c r="AW12" s="13">
        <f t="shared" ref="AW12:AW20" si="7">AV12</f>
        <v>6.2</v>
      </c>
      <c r="AX12" s="2"/>
      <c r="AY12" s="13">
        <f t="shared" ref="AY12:AY20" si="8">(K12*0.25)+(U12*0.375)+(AF12*0.375)</f>
        <v>5.1978125000000004</v>
      </c>
      <c r="AZ12" s="13">
        <f t="shared" ref="AZ12:AZ20" si="9">(AM12*0.25)+(AT12*0.25)+(AW12*0.5)</f>
        <v>5.9137500000000003</v>
      </c>
      <c r="BA12" s="45">
        <f t="shared" ref="BA12:BA20" si="10">(AY12*0.5)+(AZ12*0.5)</f>
        <v>5.5557812500000008</v>
      </c>
      <c r="BB12" s="106">
        <v>9</v>
      </c>
      <c r="BC12" s="13"/>
      <c r="BF12" s="13"/>
      <c r="BG12" s="13"/>
    </row>
    <row r="13" spans="1:76" ht="13" x14ac:dyDescent="0.3">
      <c r="A13" s="97">
        <v>22</v>
      </c>
      <c r="B13" s="97" t="s">
        <v>131</v>
      </c>
      <c r="C13" s="97" t="s">
        <v>145</v>
      </c>
      <c r="D13" s="97" t="s">
        <v>93</v>
      </c>
      <c r="E13" s="97" t="s">
        <v>94</v>
      </c>
      <c r="F13" s="11">
        <v>6.5</v>
      </c>
      <c r="G13" s="11">
        <v>7</v>
      </c>
      <c r="H13" s="11">
        <v>6.8</v>
      </c>
      <c r="I13" s="11">
        <v>6.8</v>
      </c>
      <c r="J13" s="11">
        <v>9</v>
      </c>
      <c r="K13" s="13">
        <f t="shared" si="0"/>
        <v>6.87</v>
      </c>
      <c r="L13" s="11">
        <v>3.5</v>
      </c>
      <c r="M13" s="11">
        <v>6</v>
      </c>
      <c r="N13" s="11">
        <v>5.5</v>
      </c>
      <c r="O13" s="11">
        <v>5.5</v>
      </c>
      <c r="P13" s="11">
        <v>4.5</v>
      </c>
      <c r="Q13" s="11">
        <v>4.8</v>
      </c>
      <c r="R13" s="11">
        <v>6.5</v>
      </c>
      <c r="S13" s="11">
        <v>5</v>
      </c>
      <c r="T13" s="13">
        <f t="shared" si="1"/>
        <v>41.3</v>
      </c>
      <c r="U13" s="13">
        <f t="shared" si="2"/>
        <v>5.1624999999999996</v>
      </c>
      <c r="V13" s="1"/>
      <c r="W13" s="11">
        <v>2</v>
      </c>
      <c r="X13" s="11">
        <v>5</v>
      </c>
      <c r="Y13" s="11">
        <v>5</v>
      </c>
      <c r="Z13" s="11">
        <v>5.8</v>
      </c>
      <c r="AA13" s="11">
        <v>5.5</v>
      </c>
      <c r="AB13" s="11">
        <v>5.5</v>
      </c>
      <c r="AC13" s="11">
        <v>5.8</v>
      </c>
      <c r="AD13" s="11">
        <v>5.5</v>
      </c>
      <c r="AE13" s="13">
        <f t="shared" si="3"/>
        <v>40.1</v>
      </c>
      <c r="AF13" s="13">
        <f t="shared" si="4"/>
        <v>5.0125000000000002</v>
      </c>
      <c r="AG13" s="1"/>
      <c r="AH13" s="11">
        <v>5.8</v>
      </c>
      <c r="AI13" s="11">
        <v>5.5</v>
      </c>
      <c r="AJ13" s="11">
        <v>6.8</v>
      </c>
      <c r="AK13" s="11">
        <v>6.5</v>
      </c>
      <c r="AL13" s="11">
        <v>9</v>
      </c>
      <c r="AM13" s="43">
        <f t="shared" si="5"/>
        <v>6.92</v>
      </c>
      <c r="AO13" s="11">
        <v>6</v>
      </c>
      <c r="AP13" s="11">
        <v>4.8</v>
      </c>
      <c r="AQ13" s="11">
        <v>3.8</v>
      </c>
      <c r="AR13" s="11">
        <v>4</v>
      </c>
      <c r="AS13" s="11"/>
      <c r="AT13" s="43">
        <f t="shared" si="6"/>
        <v>4.7300000000000004</v>
      </c>
      <c r="AU13" s="1"/>
      <c r="AV13" s="11">
        <v>6</v>
      </c>
      <c r="AW13" s="13">
        <f t="shared" si="7"/>
        <v>6</v>
      </c>
      <c r="AX13" s="2"/>
      <c r="AY13" s="13">
        <f t="shared" si="8"/>
        <v>5.5331250000000001</v>
      </c>
      <c r="AZ13" s="13">
        <f t="shared" si="9"/>
        <v>5.9124999999999996</v>
      </c>
      <c r="BA13" s="45">
        <f t="shared" si="10"/>
        <v>5.7228124999999999</v>
      </c>
      <c r="BB13" s="106">
        <v>8</v>
      </c>
      <c r="BC13" s="13"/>
      <c r="BF13" s="13"/>
      <c r="BG13" s="13"/>
    </row>
    <row r="14" spans="1:76" ht="13" x14ac:dyDescent="0.3">
      <c r="A14" s="97">
        <v>20</v>
      </c>
      <c r="B14" s="97" t="s">
        <v>149</v>
      </c>
      <c r="C14" s="97" t="s">
        <v>119</v>
      </c>
      <c r="D14" s="97" t="s">
        <v>93</v>
      </c>
      <c r="E14" s="97" t="s">
        <v>94</v>
      </c>
      <c r="F14" s="11">
        <v>6.8</v>
      </c>
      <c r="G14" s="11">
        <v>6.8</v>
      </c>
      <c r="H14" s="11">
        <v>6.5</v>
      </c>
      <c r="I14" s="11">
        <v>6.8</v>
      </c>
      <c r="J14" s="11">
        <v>8.5</v>
      </c>
      <c r="K14" s="13">
        <f t="shared" si="0"/>
        <v>6.81</v>
      </c>
      <c r="L14" s="11">
        <v>0</v>
      </c>
      <c r="M14" s="11">
        <v>6.5</v>
      </c>
      <c r="N14" s="11">
        <v>5.8</v>
      </c>
      <c r="O14" s="11">
        <v>5.3</v>
      </c>
      <c r="P14" s="11">
        <v>5.2</v>
      </c>
      <c r="Q14" s="11">
        <v>5.5</v>
      </c>
      <c r="R14" s="11">
        <v>5.8</v>
      </c>
      <c r="S14" s="11">
        <v>5</v>
      </c>
      <c r="T14" s="13">
        <f t="shared" si="1"/>
        <v>39.1</v>
      </c>
      <c r="U14" s="13">
        <f t="shared" si="2"/>
        <v>4.8875000000000002</v>
      </c>
      <c r="V14" s="1"/>
      <c r="W14" s="11">
        <v>0</v>
      </c>
      <c r="X14" s="11">
        <v>5</v>
      </c>
      <c r="Y14" s="11">
        <v>5</v>
      </c>
      <c r="Z14" s="11">
        <v>5.8</v>
      </c>
      <c r="AA14" s="11">
        <v>3</v>
      </c>
      <c r="AB14" s="11">
        <v>5</v>
      </c>
      <c r="AC14" s="11">
        <v>5</v>
      </c>
      <c r="AD14" s="11">
        <v>5</v>
      </c>
      <c r="AE14" s="13">
        <f t="shared" si="3"/>
        <v>33.799999999999997</v>
      </c>
      <c r="AF14" s="13">
        <f t="shared" si="4"/>
        <v>4.2249999999999996</v>
      </c>
      <c r="AG14" s="1"/>
      <c r="AH14" s="11">
        <v>5.8</v>
      </c>
      <c r="AI14" s="11">
        <v>5.5</v>
      </c>
      <c r="AJ14" s="11">
        <v>6.8</v>
      </c>
      <c r="AK14" s="11">
        <v>6.3</v>
      </c>
      <c r="AL14" s="11">
        <v>8.5</v>
      </c>
      <c r="AM14" s="43">
        <f t="shared" si="5"/>
        <v>6.76</v>
      </c>
      <c r="AO14" s="11">
        <v>6</v>
      </c>
      <c r="AP14" s="11">
        <v>7.8</v>
      </c>
      <c r="AQ14" s="11">
        <v>5</v>
      </c>
      <c r="AR14" s="11">
        <v>4.2</v>
      </c>
      <c r="AS14" s="11"/>
      <c r="AT14" s="43">
        <f t="shared" si="6"/>
        <v>5.92</v>
      </c>
      <c r="AU14" s="1"/>
      <c r="AV14" s="11">
        <v>6.4</v>
      </c>
      <c r="AW14" s="13">
        <f t="shared" si="7"/>
        <v>6.4</v>
      </c>
      <c r="AX14" s="2"/>
      <c r="AY14" s="13">
        <f t="shared" si="8"/>
        <v>5.1196874999999995</v>
      </c>
      <c r="AZ14" s="13">
        <f t="shared" si="9"/>
        <v>6.37</v>
      </c>
      <c r="BA14" s="45">
        <f t="shared" si="10"/>
        <v>5.7448437499999994</v>
      </c>
      <c r="BB14" s="106">
        <v>7</v>
      </c>
      <c r="BC14" s="13"/>
      <c r="BF14" s="13"/>
      <c r="BG14" s="13"/>
    </row>
    <row r="15" spans="1:76" ht="13" x14ac:dyDescent="0.3">
      <c r="A15" s="97">
        <v>14</v>
      </c>
      <c r="B15" s="97" t="s">
        <v>127</v>
      </c>
      <c r="C15" s="97" t="s">
        <v>109</v>
      </c>
      <c r="D15" s="97" t="s">
        <v>147</v>
      </c>
      <c r="E15" s="97" t="s">
        <v>111</v>
      </c>
      <c r="F15" s="11">
        <v>6.7</v>
      </c>
      <c r="G15" s="11">
        <v>6.5</v>
      </c>
      <c r="H15" s="11">
        <v>6.5</v>
      </c>
      <c r="I15" s="11">
        <v>7</v>
      </c>
      <c r="J15" s="11">
        <v>8.5</v>
      </c>
      <c r="K15" s="13">
        <f t="shared" si="0"/>
        <v>6.7349999999999994</v>
      </c>
      <c r="L15" s="11">
        <v>0</v>
      </c>
      <c r="M15" s="11">
        <v>5</v>
      </c>
      <c r="N15" s="11">
        <v>4.8</v>
      </c>
      <c r="O15" s="11">
        <v>6</v>
      </c>
      <c r="P15" s="11">
        <v>5.5</v>
      </c>
      <c r="Q15" s="11">
        <v>5.5</v>
      </c>
      <c r="R15" s="11">
        <v>5.5</v>
      </c>
      <c r="S15" s="11">
        <v>4.5</v>
      </c>
      <c r="T15" s="13">
        <f t="shared" si="1"/>
        <v>36.799999999999997</v>
      </c>
      <c r="U15" s="13">
        <f t="shared" si="2"/>
        <v>4.5999999999999996</v>
      </c>
      <c r="V15" s="1"/>
      <c r="W15" s="11">
        <v>0</v>
      </c>
      <c r="X15" s="11">
        <v>5.5</v>
      </c>
      <c r="Y15" s="11">
        <v>5.5</v>
      </c>
      <c r="Z15" s="11">
        <v>5.8</v>
      </c>
      <c r="AA15" s="11">
        <v>4.5</v>
      </c>
      <c r="AB15" s="11">
        <v>5.5</v>
      </c>
      <c r="AC15" s="11">
        <v>5.8</v>
      </c>
      <c r="AD15" s="11">
        <v>5</v>
      </c>
      <c r="AE15" s="13">
        <f t="shared" si="3"/>
        <v>37.6</v>
      </c>
      <c r="AF15" s="13">
        <f t="shared" si="4"/>
        <v>4.7</v>
      </c>
      <c r="AG15" s="1"/>
      <c r="AH15" s="11">
        <v>5.8</v>
      </c>
      <c r="AI15" s="11">
        <v>5.5</v>
      </c>
      <c r="AJ15" s="11">
        <v>6.5</v>
      </c>
      <c r="AK15" s="11">
        <v>6</v>
      </c>
      <c r="AL15" s="11">
        <v>8.5</v>
      </c>
      <c r="AM15" s="43">
        <f t="shared" si="5"/>
        <v>6.58</v>
      </c>
      <c r="AO15" s="11">
        <v>7</v>
      </c>
      <c r="AP15" s="11">
        <v>5.5</v>
      </c>
      <c r="AQ15" s="11">
        <v>5.2</v>
      </c>
      <c r="AR15" s="11">
        <v>4</v>
      </c>
      <c r="AS15" s="11"/>
      <c r="AT15" s="43">
        <f t="shared" si="6"/>
        <v>5.6950000000000003</v>
      </c>
      <c r="AU15" s="1"/>
      <c r="AV15" s="11">
        <v>6.7</v>
      </c>
      <c r="AW15" s="13">
        <f t="shared" si="7"/>
        <v>6.7</v>
      </c>
      <c r="AX15" s="2"/>
      <c r="AY15" s="13">
        <f t="shared" si="8"/>
        <v>5.1712499999999997</v>
      </c>
      <c r="AZ15" s="13">
        <f t="shared" si="9"/>
        <v>6.4187500000000002</v>
      </c>
      <c r="BA15" s="45">
        <f t="shared" si="10"/>
        <v>5.7949999999999999</v>
      </c>
      <c r="BB15" s="106">
        <v>6</v>
      </c>
      <c r="BC15" s="13"/>
      <c r="BF15" s="13"/>
      <c r="BG15" s="13"/>
    </row>
    <row r="16" spans="1:76" ht="13" x14ac:dyDescent="0.3">
      <c r="A16" s="97">
        <v>26</v>
      </c>
      <c r="B16" s="97" t="s">
        <v>124</v>
      </c>
      <c r="C16" s="97" t="s">
        <v>119</v>
      </c>
      <c r="D16" s="97" t="s">
        <v>93</v>
      </c>
      <c r="E16" s="97" t="s">
        <v>94</v>
      </c>
      <c r="F16" s="11">
        <v>6.8</v>
      </c>
      <c r="G16" s="11">
        <v>7</v>
      </c>
      <c r="H16" s="11">
        <v>6.5</v>
      </c>
      <c r="I16" s="11">
        <v>6.8</v>
      </c>
      <c r="J16" s="11">
        <v>8.5</v>
      </c>
      <c r="K16" s="13">
        <f t="shared" si="0"/>
        <v>6.86</v>
      </c>
      <c r="L16" s="11">
        <v>4.8</v>
      </c>
      <c r="M16" s="11">
        <v>5.5</v>
      </c>
      <c r="N16" s="11">
        <v>5.3</v>
      </c>
      <c r="O16" s="11">
        <v>3</v>
      </c>
      <c r="P16" s="11">
        <v>5.5</v>
      </c>
      <c r="Q16" s="11">
        <v>5.5</v>
      </c>
      <c r="R16" s="11">
        <v>6</v>
      </c>
      <c r="S16" s="11">
        <v>4.5</v>
      </c>
      <c r="T16" s="13">
        <f t="shared" si="1"/>
        <v>40.1</v>
      </c>
      <c r="U16" s="13">
        <f t="shared" si="2"/>
        <v>5.0125000000000002</v>
      </c>
      <c r="V16" s="1"/>
      <c r="W16" s="11">
        <v>3</v>
      </c>
      <c r="X16" s="11">
        <v>3</v>
      </c>
      <c r="Y16" s="11">
        <v>4</v>
      </c>
      <c r="Z16" s="11">
        <v>4</v>
      </c>
      <c r="AA16" s="11">
        <v>4</v>
      </c>
      <c r="AB16" s="11">
        <v>5</v>
      </c>
      <c r="AC16" s="11">
        <v>5</v>
      </c>
      <c r="AD16" s="11">
        <v>5.5</v>
      </c>
      <c r="AE16" s="13">
        <f t="shared" si="3"/>
        <v>33.5</v>
      </c>
      <c r="AF16" s="13">
        <f t="shared" si="4"/>
        <v>4.1875</v>
      </c>
      <c r="AG16" s="1"/>
      <c r="AH16" s="11">
        <v>5.8</v>
      </c>
      <c r="AI16" s="11">
        <v>5.5</v>
      </c>
      <c r="AJ16" s="11">
        <v>6.8</v>
      </c>
      <c r="AK16" s="11">
        <v>6.3</v>
      </c>
      <c r="AL16" s="11">
        <v>8.5</v>
      </c>
      <c r="AM16" s="43">
        <f t="shared" si="5"/>
        <v>6.76</v>
      </c>
      <c r="AO16" s="11">
        <v>6</v>
      </c>
      <c r="AP16" s="11">
        <v>5.8</v>
      </c>
      <c r="AQ16" s="11">
        <v>4</v>
      </c>
      <c r="AR16" s="11">
        <v>3.8</v>
      </c>
      <c r="AS16" s="11"/>
      <c r="AT16" s="43">
        <f t="shared" si="6"/>
        <v>5.03</v>
      </c>
      <c r="AU16" s="1"/>
      <c r="AV16" s="11">
        <v>7.1</v>
      </c>
      <c r="AW16" s="13">
        <f t="shared" si="7"/>
        <v>7.1</v>
      </c>
      <c r="AX16" s="2"/>
      <c r="AY16" s="13">
        <f t="shared" si="8"/>
        <v>5.165</v>
      </c>
      <c r="AZ16" s="13">
        <f t="shared" si="9"/>
        <v>6.4974999999999996</v>
      </c>
      <c r="BA16" s="45">
        <f t="shared" si="10"/>
        <v>5.8312499999999998</v>
      </c>
      <c r="BB16" s="106">
        <v>5</v>
      </c>
      <c r="BC16" s="13"/>
      <c r="BF16" s="13"/>
      <c r="BG16" s="13"/>
    </row>
    <row r="17" spans="1:59" ht="13" x14ac:dyDescent="0.3">
      <c r="A17" s="97">
        <v>27</v>
      </c>
      <c r="B17" s="97" t="s">
        <v>130</v>
      </c>
      <c r="C17" s="97" t="s">
        <v>114</v>
      </c>
      <c r="D17" s="97" t="s">
        <v>102</v>
      </c>
      <c r="E17" s="97" t="s">
        <v>99</v>
      </c>
      <c r="F17" s="11">
        <v>6.5</v>
      </c>
      <c r="G17" s="11">
        <v>6.7</v>
      </c>
      <c r="H17" s="11">
        <v>7</v>
      </c>
      <c r="I17" s="11">
        <v>6.5</v>
      </c>
      <c r="J17" s="11">
        <v>6.5</v>
      </c>
      <c r="K17" s="13">
        <f t="shared" si="0"/>
        <v>6.6749999999999998</v>
      </c>
      <c r="L17" s="11">
        <v>4.5</v>
      </c>
      <c r="M17" s="11">
        <v>6</v>
      </c>
      <c r="N17" s="11">
        <v>5.8</v>
      </c>
      <c r="O17" s="11">
        <v>6</v>
      </c>
      <c r="P17" s="11">
        <v>5.5</v>
      </c>
      <c r="Q17" s="11">
        <v>6</v>
      </c>
      <c r="R17" s="11">
        <v>5.5</v>
      </c>
      <c r="S17" s="11">
        <v>5</v>
      </c>
      <c r="T17" s="13">
        <f t="shared" si="1"/>
        <v>44.3</v>
      </c>
      <c r="U17" s="13">
        <f t="shared" si="2"/>
        <v>5.5374999999999996</v>
      </c>
      <c r="V17" s="1"/>
      <c r="W17" s="11">
        <v>4</v>
      </c>
      <c r="X17" s="11">
        <v>4</v>
      </c>
      <c r="Y17" s="11">
        <v>5</v>
      </c>
      <c r="Z17" s="11">
        <v>6.5</v>
      </c>
      <c r="AA17" s="11">
        <v>6.5</v>
      </c>
      <c r="AB17" s="11">
        <v>6.5</v>
      </c>
      <c r="AC17" s="11">
        <v>6.8</v>
      </c>
      <c r="AD17" s="11">
        <v>5.8</v>
      </c>
      <c r="AE17" s="13">
        <f t="shared" si="3"/>
        <v>45.099999999999994</v>
      </c>
      <c r="AF17" s="13">
        <f t="shared" si="4"/>
        <v>5.6374999999999993</v>
      </c>
      <c r="AG17" s="1"/>
      <c r="AH17" s="11">
        <v>5.8</v>
      </c>
      <c r="AI17" s="11">
        <v>5.5</v>
      </c>
      <c r="AJ17" s="11">
        <v>6</v>
      </c>
      <c r="AK17" s="11">
        <v>6.5</v>
      </c>
      <c r="AL17" s="11">
        <v>6.5</v>
      </c>
      <c r="AM17" s="43">
        <f t="shared" si="5"/>
        <v>6.18</v>
      </c>
      <c r="AO17" s="11">
        <v>7</v>
      </c>
      <c r="AP17" s="11">
        <v>6</v>
      </c>
      <c r="AQ17" s="11">
        <v>5</v>
      </c>
      <c r="AR17" s="11">
        <v>4.5</v>
      </c>
      <c r="AS17" s="11"/>
      <c r="AT17" s="43">
        <f t="shared" si="6"/>
        <v>5.8</v>
      </c>
      <c r="AU17" s="1"/>
      <c r="AV17" s="11">
        <v>6.2</v>
      </c>
      <c r="AW17" s="13">
        <f t="shared" si="7"/>
        <v>6.2</v>
      </c>
      <c r="AX17" s="2"/>
      <c r="AY17" s="13">
        <f t="shared" si="8"/>
        <v>5.859375</v>
      </c>
      <c r="AZ17" s="13">
        <f t="shared" si="9"/>
        <v>6.0950000000000006</v>
      </c>
      <c r="BA17" s="45">
        <f t="shared" si="10"/>
        <v>5.9771875000000003</v>
      </c>
      <c r="BB17" s="106">
        <v>4</v>
      </c>
      <c r="BC17" s="13"/>
      <c r="BF17" s="13"/>
      <c r="BG17" s="13"/>
    </row>
    <row r="18" spans="1:59" ht="13" x14ac:dyDescent="0.3">
      <c r="A18" s="97">
        <v>8</v>
      </c>
      <c r="B18" s="97" t="s">
        <v>132</v>
      </c>
      <c r="C18" s="97" t="s">
        <v>101</v>
      </c>
      <c r="D18" s="97" t="s">
        <v>102</v>
      </c>
      <c r="E18" s="97" t="s">
        <v>98</v>
      </c>
      <c r="F18" s="11">
        <v>6.5</v>
      </c>
      <c r="G18" s="11">
        <v>6.8</v>
      </c>
      <c r="H18" s="11">
        <v>6.8</v>
      </c>
      <c r="I18" s="11">
        <v>6.5</v>
      </c>
      <c r="J18" s="11">
        <v>4.8</v>
      </c>
      <c r="K18" s="13">
        <f t="shared" si="0"/>
        <v>6.5649999999999995</v>
      </c>
      <c r="L18" s="11">
        <v>4</v>
      </c>
      <c r="M18" s="11">
        <v>6</v>
      </c>
      <c r="N18" s="11">
        <v>5.5</v>
      </c>
      <c r="O18" s="11">
        <v>5.5</v>
      </c>
      <c r="P18" s="11">
        <v>5.5</v>
      </c>
      <c r="Q18" s="11">
        <v>5.5</v>
      </c>
      <c r="R18" s="11">
        <v>5.8</v>
      </c>
      <c r="S18" s="11">
        <v>5</v>
      </c>
      <c r="T18" s="13">
        <f t="shared" si="1"/>
        <v>42.8</v>
      </c>
      <c r="U18" s="13">
        <f t="shared" si="2"/>
        <v>5.35</v>
      </c>
      <c r="V18" s="1"/>
      <c r="W18" s="11">
        <v>3</v>
      </c>
      <c r="X18" s="11">
        <v>5.8</v>
      </c>
      <c r="Y18" s="11">
        <v>6</v>
      </c>
      <c r="Z18" s="11">
        <v>6</v>
      </c>
      <c r="AA18" s="11">
        <v>6.5</v>
      </c>
      <c r="AB18" s="11">
        <v>7</v>
      </c>
      <c r="AC18" s="11">
        <v>6</v>
      </c>
      <c r="AD18" s="11">
        <v>5.8</v>
      </c>
      <c r="AE18" s="13">
        <f t="shared" si="3"/>
        <v>46.099999999999994</v>
      </c>
      <c r="AF18" s="13">
        <f t="shared" si="4"/>
        <v>5.7624999999999993</v>
      </c>
      <c r="AG18" s="1"/>
      <c r="AH18" s="11">
        <v>5.8</v>
      </c>
      <c r="AI18" s="11">
        <v>5.5</v>
      </c>
      <c r="AJ18" s="11">
        <v>6.5</v>
      </c>
      <c r="AK18" s="11">
        <v>6</v>
      </c>
      <c r="AL18" s="11">
        <v>4.8</v>
      </c>
      <c r="AM18" s="43">
        <f t="shared" si="5"/>
        <v>5.84</v>
      </c>
      <c r="AO18" s="11">
        <v>5.8</v>
      </c>
      <c r="AP18" s="11">
        <v>4.5</v>
      </c>
      <c r="AQ18" s="11">
        <v>4.8</v>
      </c>
      <c r="AR18" s="11">
        <v>5</v>
      </c>
      <c r="AS18" s="11"/>
      <c r="AT18" s="43">
        <f t="shared" si="6"/>
        <v>5.0449999999999999</v>
      </c>
      <c r="AU18" s="1"/>
      <c r="AV18" s="11">
        <v>7.1</v>
      </c>
      <c r="AW18" s="13">
        <f t="shared" si="7"/>
        <v>7.1</v>
      </c>
      <c r="AX18" s="2"/>
      <c r="AY18" s="13">
        <f t="shared" si="8"/>
        <v>5.8084374999999993</v>
      </c>
      <c r="AZ18" s="13">
        <f t="shared" si="9"/>
        <v>6.2712500000000002</v>
      </c>
      <c r="BA18" s="45">
        <f t="shared" si="10"/>
        <v>6.0398437499999993</v>
      </c>
      <c r="BB18" s="106">
        <v>3</v>
      </c>
      <c r="BC18" s="13"/>
      <c r="BF18" s="13"/>
      <c r="BG18" s="13"/>
    </row>
    <row r="19" spans="1:59" ht="13" x14ac:dyDescent="0.3">
      <c r="A19" s="97">
        <v>24</v>
      </c>
      <c r="B19" s="97" t="s">
        <v>129</v>
      </c>
      <c r="C19" s="97" t="s">
        <v>119</v>
      </c>
      <c r="D19" s="97" t="s">
        <v>93</v>
      </c>
      <c r="E19" s="97" t="s">
        <v>94</v>
      </c>
      <c r="F19" s="11">
        <v>6.8</v>
      </c>
      <c r="G19" s="11">
        <v>7</v>
      </c>
      <c r="H19" s="11">
        <v>6.3</v>
      </c>
      <c r="I19" s="11">
        <v>6.8</v>
      </c>
      <c r="J19" s="11">
        <v>8.5</v>
      </c>
      <c r="K19" s="13">
        <f t="shared" si="0"/>
        <v>6.81</v>
      </c>
      <c r="L19" s="11">
        <v>5</v>
      </c>
      <c r="M19" s="11">
        <v>6.8</v>
      </c>
      <c r="N19" s="11">
        <v>5.8</v>
      </c>
      <c r="O19" s="11">
        <v>5.3</v>
      </c>
      <c r="P19" s="11">
        <v>5.5</v>
      </c>
      <c r="Q19" s="11">
        <v>5.5</v>
      </c>
      <c r="R19" s="11">
        <v>6.5</v>
      </c>
      <c r="S19" s="11">
        <v>5.5</v>
      </c>
      <c r="T19" s="13">
        <f t="shared" si="1"/>
        <v>45.900000000000006</v>
      </c>
      <c r="U19" s="13">
        <f t="shared" si="2"/>
        <v>5.7375000000000007</v>
      </c>
      <c r="V19" s="1"/>
      <c r="W19" s="11">
        <v>5.5</v>
      </c>
      <c r="X19" s="11">
        <v>5</v>
      </c>
      <c r="Y19" s="11">
        <v>4.5</v>
      </c>
      <c r="Z19" s="11">
        <v>5.8</v>
      </c>
      <c r="AA19" s="11">
        <v>6.5</v>
      </c>
      <c r="AB19" s="11">
        <v>6.5</v>
      </c>
      <c r="AC19" s="11">
        <v>5.8</v>
      </c>
      <c r="AD19" s="11">
        <v>5.8</v>
      </c>
      <c r="AE19" s="13">
        <f t="shared" si="3"/>
        <v>45.399999999999991</v>
      </c>
      <c r="AF19" s="13">
        <f t="shared" si="4"/>
        <v>5.6749999999999989</v>
      </c>
      <c r="AG19" s="1"/>
      <c r="AH19" s="11">
        <v>5.8</v>
      </c>
      <c r="AI19" s="11">
        <v>5.5</v>
      </c>
      <c r="AJ19" s="11">
        <v>6.8</v>
      </c>
      <c r="AK19" s="11">
        <v>6.3</v>
      </c>
      <c r="AL19" s="11">
        <v>8.5</v>
      </c>
      <c r="AM19" s="43">
        <f t="shared" si="5"/>
        <v>6.76</v>
      </c>
      <c r="AO19" s="11">
        <v>7</v>
      </c>
      <c r="AP19" s="11">
        <v>6.8</v>
      </c>
      <c r="AQ19" s="11">
        <v>5.2</v>
      </c>
      <c r="AR19" s="11">
        <v>5.8</v>
      </c>
      <c r="AS19" s="11"/>
      <c r="AT19" s="43">
        <f t="shared" si="6"/>
        <v>6.1999999999999993</v>
      </c>
      <c r="AU19" s="1"/>
      <c r="AV19" s="11">
        <v>7.1</v>
      </c>
      <c r="AW19" s="13">
        <f t="shared" si="7"/>
        <v>7.1</v>
      </c>
      <c r="AX19" s="2"/>
      <c r="AY19" s="13">
        <f t="shared" si="8"/>
        <v>5.9821875000000002</v>
      </c>
      <c r="AZ19" s="13">
        <f t="shared" si="9"/>
        <v>6.7899999999999991</v>
      </c>
      <c r="BA19" s="45">
        <f t="shared" si="10"/>
        <v>6.3860937499999997</v>
      </c>
      <c r="BB19" s="106">
        <v>2</v>
      </c>
      <c r="BC19" s="13"/>
      <c r="BF19" s="13"/>
      <c r="BG19" s="13"/>
    </row>
    <row r="20" spans="1:59" ht="13" x14ac:dyDescent="0.3">
      <c r="A20" s="97">
        <v>21</v>
      </c>
      <c r="B20" s="97" t="s">
        <v>123</v>
      </c>
      <c r="C20" s="97" t="s">
        <v>145</v>
      </c>
      <c r="D20" s="97" t="s">
        <v>93</v>
      </c>
      <c r="E20" s="97" t="s">
        <v>94</v>
      </c>
      <c r="F20" s="11">
        <v>6.5</v>
      </c>
      <c r="G20" s="11">
        <v>7</v>
      </c>
      <c r="H20" s="11">
        <v>6.8</v>
      </c>
      <c r="I20" s="11">
        <v>6.8</v>
      </c>
      <c r="J20" s="11">
        <v>9</v>
      </c>
      <c r="K20" s="13">
        <f t="shared" si="0"/>
        <v>6.87</v>
      </c>
      <c r="L20" s="11">
        <v>4</v>
      </c>
      <c r="M20" s="11">
        <v>6.3</v>
      </c>
      <c r="N20" s="11">
        <v>5.8</v>
      </c>
      <c r="O20" s="11">
        <v>6</v>
      </c>
      <c r="P20" s="11">
        <v>7</v>
      </c>
      <c r="Q20" s="11">
        <v>6.8</v>
      </c>
      <c r="R20" s="11">
        <v>4.5</v>
      </c>
      <c r="S20" s="11">
        <v>4.5</v>
      </c>
      <c r="T20" s="13">
        <f t="shared" si="1"/>
        <v>44.9</v>
      </c>
      <c r="U20" s="13">
        <f t="shared" si="2"/>
        <v>5.6124999999999998</v>
      </c>
      <c r="V20" s="1"/>
      <c r="W20" s="11">
        <v>5.8</v>
      </c>
      <c r="X20" s="11">
        <v>5.5</v>
      </c>
      <c r="Y20" s="11">
        <v>5.8</v>
      </c>
      <c r="Z20" s="11">
        <v>6.5</v>
      </c>
      <c r="AA20" s="11">
        <v>6.5</v>
      </c>
      <c r="AB20" s="11">
        <v>6.5</v>
      </c>
      <c r="AC20" s="11">
        <v>5.5</v>
      </c>
      <c r="AD20" s="11">
        <v>5.8</v>
      </c>
      <c r="AE20" s="13">
        <f t="shared" si="3"/>
        <v>47.9</v>
      </c>
      <c r="AF20" s="13">
        <f t="shared" si="4"/>
        <v>5.9874999999999998</v>
      </c>
      <c r="AG20" s="1"/>
      <c r="AH20" s="11">
        <v>5.8</v>
      </c>
      <c r="AI20" s="11">
        <v>5.5</v>
      </c>
      <c r="AJ20" s="11">
        <v>6.8</v>
      </c>
      <c r="AK20" s="11">
        <v>6.5</v>
      </c>
      <c r="AL20" s="11">
        <v>9</v>
      </c>
      <c r="AM20" s="43">
        <f t="shared" si="5"/>
        <v>6.92</v>
      </c>
      <c r="AO20" s="11">
        <v>6.5</v>
      </c>
      <c r="AP20" s="11">
        <v>6</v>
      </c>
      <c r="AQ20" s="11">
        <v>5</v>
      </c>
      <c r="AR20" s="11">
        <v>4</v>
      </c>
      <c r="AS20" s="11"/>
      <c r="AT20" s="43">
        <f t="shared" si="6"/>
        <v>5.6000000000000005</v>
      </c>
      <c r="AU20" s="1"/>
      <c r="AV20" s="11">
        <v>7.6</v>
      </c>
      <c r="AW20" s="13">
        <f t="shared" si="7"/>
        <v>7.6</v>
      </c>
      <c r="AX20" s="2"/>
      <c r="AY20" s="13">
        <f t="shared" si="8"/>
        <v>6.0674999999999999</v>
      </c>
      <c r="AZ20" s="13">
        <f t="shared" si="9"/>
        <v>6.93</v>
      </c>
      <c r="BA20" s="45">
        <f t="shared" si="10"/>
        <v>6.4987499999999994</v>
      </c>
      <c r="BB20" s="106">
        <v>1</v>
      </c>
      <c r="BC20" s="13"/>
      <c r="BF20" s="13"/>
      <c r="BG20" s="13"/>
    </row>
    <row r="21" spans="1:59" x14ac:dyDescent="0.25">
      <c r="AT21" s="43"/>
    </row>
  </sheetData>
  <sortState xmlns:xlrd2="http://schemas.microsoft.com/office/spreadsheetml/2017/richdata2" ref="A12:BX20">
    <sortCondition ref="BA12:BA20"/>
  </sortState>
  <mergeCells count="11">
    <mergeCell ref="AV9:AW9"/>
    <mergeCell ref="A1:B1"/>
    <mergeCell ref="A3:B3"/>
    <mergeCell ref="A5:B5"/>
    <mergeCell ref="F9:U9"/>
    <mergeCell ref="H5:K5"/>
    <mergeCell ref="Y5:AB5"/>
    <mergeCell ref="W9:AF9"/>
    <mergeCell ref="AJ5:AM5"/>
    <mergeCell ref="AH9:AT9"/>
    <mergeCell ref="A2:C2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BX23"/>
  <sheetViews>
    <sheetView zoomScale="90" zoomScaleNormal="90" workbookViewId="0">
      <pane xSplit="5" topLeftCell="AX1" activePane="topRight" state="frozen"/>
      <selection pane="topRight" activeCell="BK13" sqref="BK13"/>
    </sheetView>
  </sheetViews>
  <sheetFormatPr defaultRowHeight="12.5" x14ac:dyDescent="0.25"/>
  <cols>
    <col min="1" max="1" width="5.54296875" customWidth="1"/>
    <col min="2" max="2" width="22.81640625" customWidth="1"/>
    <col min="3" max="3" width="19.54296875" customWidth="1"/>
    <col min="4" max="4" width="19.453125" bestFit="1" customWidth="1"/>
    <col min="5" max="5" width="32.453125" bestFit="1" customWidth="1"/>
    <col min="6" max="7" width="5.7265625" customWidth="1"/>
    <col min="8" max="8" width="5.54296875" customWidth="1"/>
    <col min="9" max="16" width="5.7265625" customWidth="1"/>
    <col min="17" max="17" width="6.81640625" customWidth="1"/>
    <col min="18" max="18" width="5.7265625" customWidth="1"/>
    <col min="19" max="19" width="7.54296875" customWidth="1"/>
    <col min="20" max="20" width="7.1796875" bestFit="1" customWidth="1"/>
    <col min="21" max="21" width="5.7265625" customWidth="1"/>
    <col min="22" max="22" width="3.81640625" customWidth="1"/>
    <col min="23" max="24" width="5.7265625" customWidth="1"/>
    <col min="25" max="26" width="5.26953125" customWidth="1"/>
    <col min="27" max="27" width="5.81640625" customWidth="1"/>
    <col min="28" max="28" width="6.54296875" customWidth="1"/>
    <col min="29" max="29" width="5.7265625" customWidth="1"/>
    <col min="30" max="30" width="8.1796875" customWidth="1"/>
    <col min="31" max="31" width="7.1796875" bestFit="1" customWidth="1"/>
    <col min="32" max="34" width="5.7265625" customWidth="1"/>
    <col min="35" max="35" width="6" customWidth="1"/>
    <col min="36" max="36" width="6.1796875" customWidth="1"/>
    <col min="37" max="37" width="6.81640625" customWidth="1"/>
    <col min="38" max="38" width="6.453125" customWidth="1"/>
    <col min="39" max="39" width="6.54296875" customWidth="1"/>
    <col min="40" max="40" width="3.1796875" customWidth="1"/>
    <col min="41" max="42" width="5.7265625" customWidth="1"/>
    <col min="43" max="43" width="6.1796875" customWidth="1"/>
    <col min="44" max="44" width="5.7265625" customWidth="1"/>
    <col min="45" max="45" width="10" bestFit="1" customWidth="1"/>
    <col min="46" max="46" width="6.81640625" customWidth="1"/>
    <col min="47" max="47" width="3.81640625" customWidth="1"/>
    <col min="48" max="48" width="10.453125" customWidth="1"/>
    <col min="49" max="49" width="6.7265625" customWidth="1"/>
    <col min="50" max="50" width="4.7265625" customWidth="1"/>
    <col min="51" max="51" width="7.81640625" customWidth="1"/>
    <col min="52" max="52" width="6.81640625" customWidth="1"/>
    <col min="53" max="53" width="7.54296875" customWidth="1"/>
    <col min="54" max="54" width="7.54296875" style="120" customWidth="1"/>
    <col min="55" max="57" width="5.7265625" customWidth="1"/>
    <col min="58" max="58" width="6.7265625" customWidth="1"/>
    <col min="59" max="59" width="3.1796875" customWidth="1"/>
    <col min="60" max="71" width="5.7265625" customWidth="1"/>
    <col min="72" max="72" width="3.1796875" customWidth="1"/>
    <col min="73" max="77" width="8.26953125" customWidth="1"/>
    <col min="78" max="79" width="5.7265625" customWidth="1"/>
    <col min="80" max="80" width="3.1796875" customWidth="1"/>
    <col min="81" max="84" width="5.7265625" customWidth="1"/>
    <col min="85" max="85" width="6.81640625" customWidth="1"/>
    <col min="86" max="86" width="6.7265625" customWidth="1"/>
    <col min="87" max="87" width="3.1796875" customWidth="1"/>
    <col min="88" max="93" width="5.7265625" customWidth="1"/>
    <col min="94" max="94" width="6.7265625" customWidth="1"/>
    <col min="95" max="95" width="3.1796875" customWidth="1"/>
    <col min="96" max="107" width="5.7265625" customWidth="1"/>
    <col min="108" max="108" width="3.1796875" customWidth="1"/>
    <col min="109" max="113" width="8.26953125" customWidth="1"/>
    <col min="114" max="115" width="5.7265625" customWidth="1"/>
    <col min="116" max="116" width="3.1796875" customWidth="1"/>
    <col min="117" max="120" width="5.7265625" customWidth="1"/>
    <col min="121" max="121" width="6.81640625" customWidth="1"/>
    <col min="122" max="122" width="6.7265625" customWidth="1"/>
    <col min="123" max="123" width="3.1796875" customWidth="1"/>
    <col min="124" max="129" width="5.7265625" customWidth="1"/>
    <col min="130" max="130" width="6.7265625" customWidth="1"/>
    <col min="131" max="131" width="3.1796875" customWidth="1"/>
    <col min="137" max="137" width="11.54296875" customWidth="1"/>
    <col min="138" max="138" width="3.1796875" customWidth="1"/>
    <col min="144" max="144" width="11.54296875" customWidth="1"/>
    <col min="145" max="145" width="3.7265625" customWidth="1"/>
    <col min="151" max="151" width="11.54296875" customWidth="1"/>
    <col min="152" max="152" width="3.7265625" customWidth="1"/>
    <col min="158" max="158" width="11.54296875" customWidth="1"/>
  </cols>
  <sheetData>
    <row r="1" spans="1:76" ht="13" x14ac:dyDescent="0.3">
      <c r="A1" s="183" t="str">
        <f>CompInfo!B1</f>
        <v>Vaulting SA</v>
      </c>
      <c r="B1" s="186"/>
    </row>
    <row r="2" spans="1:76" ht="13" x14ac:dyDescent="0.3">
      <c r="A2" s="188" t="str">
        <f>CompInfo!B2</f>
        <v>South Australian Vaulting Championships 2019</v>
      </c>
      <c r="B2" s="188"/>
      <c r="C2" s="188"/>
    </row>
    <row r="3" spans="1:76" ht="13" x14ac:dyDescent="0.3">
      <c r="A3" s="185" t="str">
        <f>CompInfo!B3</f>
        <v>7th-8th September 2019</v>
      </c>
      <c r="B3" s="185"/>
    </row>
    <row r="4" spans="1:76" ht="13" x14ac:dyDescent="0.3">
      <c r="A4" s="5"/>
      <c r="B4" s="5"/>
    </row>
    <row r="5" spans="1:76" ht="13" x14ac:dyDescent="0.3">
      <c r="A5" s="186" t="s">
        <v>52</v>
      </c>
      <c r="B5" s="186"/>
      <c r="C5" s="32" t="s">
        <v>0</v>
      </c>
      <c r="D5" s="147" t="s">
        <v>162</v>
      </c>
      <c r="F5" t="s">
        <v>0</v>
      </c>
      <c r="H5" s="187" t="str">
        <f>D5</f>
        <v>J Leadbeater</v>
      </c>
      <c r="I5" s="187"/>
      <c r="J5" s="187"/>
      <c r="K5" s="187"/>
      <c r="V5" s="1"/>
      <c r="W5" t="s">
        <v>63</v>
      </c>
      <c r="Y5" s="187" t="str">
        <f>D6</f>
        <v>A Deeks</v>
      </c>
      <c r="Z5" s="187"/>
      <c r="AA5" s="187"/>
      <c r="AB5" s="187"/>
      <c r="AG5" s="1"/>
      <c r="AH5" s="50" t="s">
        <v>0</v>
      </c>
      <c r="AI5" s="50"/>
      <c r="AJ5" s="192" t="str">
        <f>D5</f>
        <v>J Leadbeater</v>
      </c>
      <c r="AK5" s="192"/>
      <c r="AL5" s="192"/>
      <c r="AM5" s="192"/>
      <c r="AN5" s="50"/>
      <c r="AO5" s="50"/>
      <c r="AP5" s="50"/>
      <c r="AQ5" s="50"/>
      <c r="AR5" s="50"/>
      <c r="AS5" s="50"/>
      <c r="AT5" s="50"/>
      <c r="AU5" s="1"/>
      <c r="AV5" t="s">
        <v>63</v>
      </c>
      <c r="AW5" s="44" t="str">
        <f>D6</f>
        <v>A Deeks</v>
      </c>
      <c r="BC5" s="4"/>
      <c r="BJ5" s="4"/>
      <c r="BQ5" s="4"/>
      <c r="BX5" s="4"/>
    </row>
    <row r="6" spans="1:76" s="7" customFormat="1" ht="13" x14ac:dyDescent="0.3">
      <c r="C6" s="32" t="s">
        <v>63</v>
      </c>
      <c r="D6" s="41" t="s">
        <v>161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 s="1"/>
      <c r="W6"/>
      <c r="X6"/>
      <c r="Y6"/>
      <c r="Z6"/>
      <c r="AA6"/>
      <c r="AB6"/>
      <c r="AC6"/>
      <c r="AD6"/>
      <c r="AE6"/>
      <c r="AF6"/>
      <c r="AG6" s="1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1"/>
      <c r="AV6"/>
      <c r="AW6"/>
      <c r="AX6"/>
      <c r="AY6"/>
      <c r="AZ6"/>
      <c r="BA6"/>
      <c r="BB6" s="120"/>
      <c r="BC6" s="6"/>
      <c r="BD6"/>
      <c r="BE6"/>
      <c r="BF6"/>
      <c r="BG6"/>
      <c r="BH6"/>
      <c r="BI6"/>
      <c r="BJ6" s="6"/>
      <c r="BK6"/>
      <c r="BL6"/>
      <c r="BM6"/>
      <c r="BN6"/>
      <c r="BO6"/>
      <c r="BP6"/>
      <c r="BQ6" s="6"/>
      <c r="BR6"/>
      <c r="BS6"/>
      <c r="BT6"/>
      <c r="BU6"/>
      <c r="BV6"/>
      <c r="BW6"/>
      <c r="BX6" s="6"/>
    </row>
    <row r="7" spans="1:76" x14ac:dyDescent="0.25">
      <c r="V7" s="1"/>
      <c r="AG7" s="1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1"/>
      <c r="AY7" s="7"/>
      <c r="AZ7" s="7"/>
      <c r="BA7" s="7"/>
      <c r="BB7" s="121"/>
      <c r="BC7" s="7"/>
      <c r="BF7" s="7"/>
      <c r="BG7" s="7"/>
      <c r="BH7" s="7"/>
      <c r="BI7" s="7"/>
      <c r="BM7" s="7"/>
      <c r="BN7" s="7"/>
      <c r="BO7" s="7"/>
      <c r="BP7" s="7"/>
      <c r="BT7" s="7"/>
      <c r="BU7" s="7"/>
      <c r="BV7" s="7"/>
      <c r="BW7" s="7"/>
    </row>
    <row r="8" spans="1:76" x14ac:dyDescent="0.25">
      <c r="V8" s="1"/>
      <c r="AG8" s="1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1"/>
      <c r="AX8" s="2"/>
      <c r="AY8" t="s">
        <v>42</v>
      </c>
      <c r="AZ8" s="7"/>
      <c r="BA8" s="7"/>
      <c r="BB8" s="121"/>
      <c r="BC8" s="7"/>
      <c r="BF8" s="7"/>
      <c r="BG8" s="7"/>
      <c r="BH8" s="7"/>
      <c r="BI8" s="7"/>
      <c r="BM8" s="7"/>
      <c r="BN8" s="7"/>
      <c r="BO8" s="7"/>
      <c r="BP8" s="7"/>
      <c r="BT8" s="7"/>
      <c r="BU8" s="7"/>
      <c r="BV8" s="7"/>
      <c r="BW8" s="7"/>
    </row>
    <row r="9" spans="1:76" x14ac:dyDescent="0.25">
      <c r="F9" s="189" t="s">
        <v>1</v>
      </c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"/>
      <c r="W9" s="189" t="s">
        <v>1</v>
      </c>
      <c r="X9" s="189"/>
      <c r="Y9" s="189"/>
      <c r="Z9" s="189"/>
      <c r="AA9" s="189"/>
      <c r="AB9" s="189"/>
      <c r="AC9" s="189"/>
      <c r="AD9" s="189"/>
      <c r="AE9" s="189"/>
      <c r="AF9" s="189"/>
      <c r="AG9" s="1"/>
      <c r="AH9" s="193" t="s">
        <v>2</v>
      </c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"/>
      <c r="AV9" s="189" t="s">
        <v>2</v>
      </c>
      <c r="AW9" s="189"/>
      <c r="AX9" s="2"/>
      <c r="BE9" s="7"/>
      <c r="BF9" s="7"/>
      <c r="BG9" s="7"/>
      <c r="BH9" s="7"/>
      <c r="BI9" s="7"/>
      <c r="BL9" s="7"/>
      <c r="BM9" s="7"/>
      <c r="BN9" s="7"/>
      <c r="BO9" s="7"/>
      <c r="BP9" s="7"/>
      <c r="BS9" s="7"/>
      <c r="BT9" s="7"/>
      <c r="BU9" s="7"/>
      <c r="BV9" s="7"/>
      <c r="BW9" s="7"/>
    </row>
    <row r="10" spans="1:76" ht="13" x14ac:dyDescent="0.3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35" t="s">
        <v>7</v>
      </c>
      <c r="G10" s="35"/>
      <c r="H10" s="35"/>
      <c r="I10" s="35"/>
      <c r="J10" s="35"/>
      <c r="K10" s="42" t="s">
        <v>7</v>
      </c>
      <c r="L10" s="35" t="s">
        <v>10</v>
      </c>
      <c r="M10" s="35" t="s">
        <v>46</v>
      </c>
      <c r="N10" s="35" t="s">
        <v>11</v>
      </c>
      <c r="O10" s="35" t="s">
        <v>31</v>
      </c>
      <c r="P10" s="35" t="s">
        <v>49</v>
      </c>
      <c r="Q10" s="35" t="s">
        <v>50</v>
      </c>
      <c r="R10" s="35" t="s">
        <v>32</v>
      </c>
      <c r="S10" s="35" t="s">
        <v>51</v>
      </c>
      <c r="T10" s="35" t="s">
        <v>18</v>
      </c>
      <c r="U10" s="35" t="s">
        <v>19</v>
      </c>
      <c r="V10" s="8"/>
      <c r="W10" s="35" t="s">
        <v>10</v>
      </c>
      <c r="X10" s="35" t="s">
        <v>46</v>
      </c>
      <c r="Y10" s="35" t="s">
        <v>11</v>
      </c>
      <c r="Z10" s="35" t="s">
        <v>31</v>
      </c>
      <c r="AA10" s="35" t="s">
        <v>49</v>
      </c>
      <c r="AB10" s="35" t="s">
        <v>50</v>
      </c>
      <c r="AC10" s="35" t="s">
        <v>32</v>
      </c>
      <c r="AD10" s="35" t="s">
        <v>51</v>
      </c>
      <c r="AE10" s="35" t="s">
        <v>18</v>
      </c>
      <c r="AF10" s="35" t="s">
        <v>19</v>
      </c>
      <c r="AG10" s="8"/>
      <c r="AH10" s="35" t="s">
        <v>7</v>
      </c>
      <c r="AI10" s="35"/>
      <c r="AJ10" s="35"/>
      <c r="AK10" s="35"/>
      <c r="AL10" s="35"/>
      <c r="AM10" s="35" t="s">
        <v>7</v>
      </c>
      <c r="AN10" s="51"/>
      <c r="AO10" s="35" t="s">
        <v>71</v>
      </c>
      <c r="AP10" s="35"/>
      <c r="AQ10" s="35"/>
      <c r="AR10" s="35"/>
      <c r="AS10" s="92"/>
      <c r="AT10" s="35" t="s">
        <v>71</v>
      </c>
      <c r="AU10" s="8"/>
      <c r="AV10" s="9" t="s">
        <v>27</v>
      </c>
      <c r="AW10" s="9" t="s">
        <v>29</v>
      </c>
      <c r="AX10" s="10"/>
      <c r="AY10" s="7" t="s">
        <v>43</v>
      </c>
      <c r="AZ10" s="7" t="s">
        <v>44</v>
      </c>
      <c r="BA10" s="36" t="s">
        <v>4</v>
      </c>
      <c r="BB10" s="122" t="s">
        <v>30</v>
      </c>
      <c r="BC10" s="7"/>
      <c r="BD10" s="7"/>
      <c r="BE10" s="7"/>
      <c r="BF10" s="7"/>
      <c r="BG10" s="7"/>
      <c r="BH10" s="7"/>
    </row>
    <row r="11" spans="1:76" ht="13" x14ac:dyDescent="0.3">
      <c r="B11" s="5" t="s">
        <v>104</v>
      </c>
      <c r="F11" t="s">
        <v>64</v>
      </c>
      <c r="G11" t="s">
        <v>65</v>
      </c>
      <c r="H11" t="s">
        <v>66</v>
      </c>
      <c r="I11" t="s">
        <v>67</v>
      </c>
      <c r="J11" t="s">
        <v>68</v>
      </c>
      <c r="K11" s="42" t="s">
        <v>20</v>
      </c>
      <c r="V11" s="1"/>
      <c r="AG11" s="1"/>
      <c r="AH11" t="s">
        <v>64</v>
      </c>
      <c r="AI11" t="s">
        <v>65</v>
      </c>
      <c r="AJ11" t="s">
        <v>66</v>
      </c>
      <c r="AK11" t="s">
        <v>67</v>
      </c>
      <c r="AL11" t="s">
        <v>68</v>
      </c>
      <c r="AM11" s="35" t="s">
        <v>4</v>
      </c>
      <c r="AN11" s="50"/>
      <c r="AO11" t="s">
        <v>72</v>
      </c>
      <c r="AP11" t="s">
        <v>73</v>
      </c>
      <c r="AQ11" t="s">
        <v>74</v>
      </c>
      <c r="AR11" t="s">
        <v>75</v>
      </c>
      <c r="AS11" t="s">
        <v>138</v>
      </c>
      <c r="AT11" s="35" t="s">
        <v>4</v>
      </c>
      <c r="AU11" s="1"/>
      <c r="AX11" s="2"/>
      <c r="BA11" s="5"/>
      <c r="BB11" s="106"/>
    </row>
    <row r="12" spans="1:76" s="145" customFormat="1" ht="13" x14ac:dyDescent="0.3">
      <c r="A12" s="97">
        <v>25</v>
      </c>
      <c r="B12" s="97" t="s">
        <v>118</v>
      </c>
      <c r="C12" s="97" t="s">
        <v>119</v>
      </c>
      <c r="D12" s="97" t="s">
        <v>93</v>
      </c>
      <c r="E12" s="97" t="s">
        <v>94</v>
      </c>
      <c r="F12" s="11">
        <v>7</v>
      </c>
      <c r="G12" s="11">
        <v>6.8</v>
      </c>
      <c r="H12" s="11">
        <v>7</v>
      </c>
      <c r="I12" s="11">
        <v>8</v>
      </c>
      <c r="J12" s="11">
        <v>8</v>
      </c>
      <c r="K12" s="13">
        <f t="shared" ref="K12:K20" si="0">(F12*0.1)+(G12*0.1)+(H12*0.3)+(I12*0.3)+(J12*0.2)</f>
        <v>7.48</v>
      </c>
      <c r="L12" s="11">
        <v>2</v>
      </c>
      <c r="M12" s="11">
        <v>3</v>
      </c>
      <c r="N12" s="11">
        <v>4</v>
      </c>
      <c r="O12" s="11">
        <v>4</v>
      </c>
      <c r="P12" s="11">
        <v>5</v>
      </c>
      <c r="Q12" s="11">
        <v>5</v>
      </c>
      <c r="R12" s="11">
        <v>4.8</v>
      </c>
      <c r="S12" s="11">
        <v>5</v>
      </c>
      <c r="T12" s="13">
        <f t="shared" ref="T12:T20" si="1">SUM(L12:S12)</f>
        <v>32.799999999999997</v>
      </c>
      <c r="U12" s="13">
        <f t="shared" ref="U12:U20" si="2">T12/8</f>
        <v>4.0999999999999996</v>
      </c>
      <c r="V12" s="1"/>
      <c r="W12" s="11">
        <v>4</v>
      </c>
      <c r="X12" s="11">
        <v>5</v>
      </c>
      <c r="Y12" s="11">
        <v>4</v>
      </c>
      <c r="Z12" s="11">
        <v>5</v>
      </c>
      <c r="AA12" s="11">
        <v>4.5</v>
      </c>
      <c r="AB12" s="11">
        <v>4.5</v>
      </c>
      <c r="AC12" s="11">
        <v>4.8</v>
      </c>
      <c r="AD12" s="11">
        <v>4.5</v>
      </c>
      <c r="AE12" s="13">
        <f t="shared" ref="AE12:AE20" si="3">SUM(W12:AD12)</f>
        <v>36.299999999999997</v>
      </c>
      <c r="AF12" s="13">
        <f t="shared" ref="AF12:AF20" si="4">AE12/8</f>
        <v>4.5374999999999996</v>
      </c>
      <c r="AG12" s="1"/>
      <c r="AH12" s="11">
        <v>7</v>
      </c>
      <c r="AI12" s="11">
        <v>6.8</v>
      </c>
      <c r="AJ12" s="11">
        <v>7</v>
      </c>
      <c r="AK12" s="11">
        <v>8</v>
      </c>
      <c r="AL12" s="11">
        <v>8</v>
      </c>
      <c r="AM12" s="43">
        <f t="shared" ref="AM12:AM20" si="5">(AH12*0.1)+(AI12*0.1)+(AJ12*0.3)+(AK12*0.3)+(AL12*0.2)</f>
        <v>7.48</v>
      </c>
      <c r="AN12" s="50"/>
      <c r="AO12" s="11">
        <v>4.5</v>
      </c>
      <c r="AP12" s="11">
        <v>5.5</v>
      </c>
      <c r="AQ12" s="11">
        <v>5</v>
      </c>
      <c r="AR12" s="11">
        <v>3</v>
      </c>
      <c r="AS12" s="11">
        <v>1</v>
      </c>
      <c r="AT12" s="43">
        <f t="shared" ref="AT12:AT20" si="6">((AO12*0.3)+(AP12*0.25)+(AQ12*0.35)+(AR12*0.1))-AS12</f>
        <v>3.7749999999999995</v>
      </c>
      <c r="AU12" s="1"/>
      <c r="AV12" s="11">
        <v>6.2</v>
      </c>
      <c r="AW12" s="13">
        <f t="shared" ref="AW12:AW20" si="7">AV12</f>
        <v>6.2</v>
      </c>
      <c r="AX12" s="2"/>
      <c r="AY12" s="13">
        <f t="shared" ref="AY12:AY20" si="8">(K12*0.25)+(U12*0.375)+(AF12*0.375)</f>
        <v>5.1090624999999994</v>
      </c>
      <c r="AZ12" s="13">
        <f t="shared" ref="AZ12:AZ20" si="9">(AM12*0.25)+(AT12*0.25)+(AW12*0.5)</f>
        <v>5.9137500000000003</v>
      </c>
      <c r="BA12" s="45">
        <f t="shared" ref="BA12:BA20" si="10">AVERAGE(AY12:AZ12)</f>
        <v>5.5114062500000003</v>
      </c>
      <c r="BB12" s="106">
        <v>9</v>
      </c>
      <c r="BC12" s="13"/>
      <c r="BD12"/>
      <c r="BE12"/>
      <c r="BF12" s="13"/>
      <c r="BG12" s="13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</row>
    <row r="13" spans="1:76" ht="13" x14ac:dyDescent="0.3">
      <c r="A13" s="97">
        <v>5</v>
      </c>
      <c r="B13" s="97" t="s">
        <v>120</v>
      </c>
      <c r="C13" s="97" t="s">
        <v>114</v>
      </c>
      <c r="D13" s="97" t="s">
        <v>102</v>
      </c>
      <c r="E13" s="97" t="s">
        <v>98</v>
      </c>
      <c r="F13" s="11">
        <v>6.8</v>
      </c>
      <c r="G13" s="11">
        <v>7</v>
      </c>
      <c r="H13" s="11">
        <v>6.8</v>
      </c>
      <c r="I13" s="11">
        <v>7</v>
      </c>
      <c r="J13" s="11">
        <v>7</v>
      </c>
      <c r="K13" s="13">
        <f t="shared" si="0"/>
        <v>6.92</v>
      </c>
      <c r="L13" s="11">
        <v>3</v>
      </c>
      <c r="M13" s="11">
        <v>4</v>
      </c>
      <c r="N13" s="11">
        <v>4</v>
      </c>
      <c r="O13" s="11">
        <v>5.5</v>
      </c>
      <c r="P13" s="11">
        <v>5.8</v>
      </c>
      <c r="Q13" s="11">
        <v>5.8</v>
      </c>
      <c r="R13" s="11">
        <v>5.8</v>
      </c>
      <c r="S13" s="11">
        <v>5.5</v>
      </c>
      <c r="T13" s="13">
        <f t="shared" si="1"/>
        <v>39.4</v>
      </c>
      <c r="U13" s="13">
        <f t="shared" si="2"/>
        <v>4.9249999999999998</v>
      </c>
      <c r="V13" s="1"/>
      <c r="W13" s="11">
        <v>3.5</v>
      </c>
      <c r="X13" s="11">
        <v>5.5</v>
      </c>
      <c r="Y13" s="11">
        <v>3.5</v>
      </c>
      <c r="Z13" s="11">
        <v>5.5</v>
      </c>
      <c r="AA13" s="11">
        <v>4.5</v>
      </c>
      <c r="AB13" s="11">
        <v>5</v>
      </c>
      <c r="AC13" s="11">
        <v>5.5</v>
      </c>
      <c r="AD13" s="11">
        <v>4.5</v>
      </c>
      <c r="AE13" s="13">
        <f t="shared" si="3"/>
        <v>37.5</v>
      </c>
      <c r="AF13" s="13">
        <f t="shared" si="4"/>
        <v>4.6875</v>
      </c>
      <c r="AG13" s="1"/>
      <c r="AH13" s="11">
        <v>6.8</v>
      </c>
      <c r="AI13" s="11">
        <v>7</v>
      </c>
      <c r="AJ13" s="11">
        <v>6.8</v>
      </c>
      <c r="AK13" s="11">
        <v>7</v>
      </c>
      <c r="AL13" s="11">
        <v>7</v>
      </c>
      <c r="AM13" s="43">
        <f t="shared" si="5"/>
        <v>6.92</v>
      </c>
      <c r="AN13" s="50"/>
      <c r="AO13" s="11">
        <v>5</v>
      </c>
      <c r="AP13" s="11">
        <v>5.5</v>
      </c>
      <c r="AQ13" s="11">
        <v>5.5</v>
      </c>
      <c r="AR13" s="11">
        <v>3</v>
      </c>
      <c r="AS13" s="11"/>
      <c r="AT13" s="43">
        <f t="shared" si="6"/>
        <v>5.0999999999999996</v>
      </c>
      <c r="AU13" s="1"/>
      <c r="AV13" s="11">
        <v>6.5</v>
      </c>
      <c r="AW13" s="13">
        <f t="shared" si="7"/>
        <v>6.5</v>
      </c>
      <c r="AX13" s="2"/>
      <c r="AY13" s="13">
        <f t="shared" si="8"/>
        <v>5.3346874999999994</v>
      </c>
      <c r="AZ13" s="13">
        <f t="shared" si="9"/>
        <v>6.2549999999999999</v>
      </c>
      <c r="BA13" s="45">
        <f t="shared" si="10"/>
        <v>5.7948437500000001</v>
      </c>
      <c r="BB13" s="106">
        <v>8</v>
      </c>
      <c r="BC13" s="13"/>
      <c r="BF13" s="13"/>
      <c r="BG13" s="13"/>
    </row>
    <row r="14" spans="1:76" ht="13" x14ac:dyDescent="0.3">
      <c r="A14" s="97">
        <v>2</v>
      </c>
      <c r="B14" s="97" t="s">
        <v>115</v>
      </c>
      <c r="C14" s="97" t="s">
        <v>114</v>
      </c>
      <c r="D14" s="97" t="s">
        <v>102</v>
      </c>
      <c r="E14" s="97" t="s">
        <v>98</v>
      </c>
      <c r="F14" s="11">
        <v>7</v>
      </c>
      <c r="G14" s="11">
        <v>6.8</v>
      </c>
      <c r="H14" s="11">
        <v>6.8</v>
      </c>
      <c r="I14" s="11">
        <v>6.8</v>
      </c>
      <c r="J14" s="11">
        <v>6.8</v>
      </c>
      <c r="K14" s="13">
        <f t="shared" si="0"/>
        <v>6.82</v>
      </c>
      <c r="L14" s="11">
        <v>5</v>
      </c>
      <c r="M14" s="11">
        <v>5.5</v>
      </c>
      <c r="N14" s="11">
        <v>4</v>
      </c>
      <c r="O14" s="11">
        <v>5</v>
      </c>
      <c r="P14" s="11">
        <v>5</v>
      </c>
      <c r="Q14" s="11">
        <v>5</v>
      </c>
      <c r="R14" s="11">
        <v>5.8</v>
      </c>
      <c r="S14" s="11">
        <v>5.5</v>
      </c>
      <c r="T14" s="13">
        <f t="shared" si="1"/>
        <v>40.799999999999997</v>
      </c>
      <c r="U14" s="13">
        <f t="shared" si="2"/>
        <v>5.0999999999999996</v>
      </c>
      <c r="V14" s="1"/>
      <c r="W14" s="11">
        <v>4.8</v>
      </c>
      <c r="X14" s="11">
        <v>5</v>
      </c>
      <c r="Y14" s="11">
        <v>3.8</v>
      </c>
      <c r="Z14" s="11">
        <v>5</v>
      </c>
      <c r="AA14" s="11">
        <v>4.5</v>
      </c>
      <c r="AB14" s="11">
        <v>4.5</v>
      </c>
      <c r="AC14" s="11">
        <v>5</v>
      </c>
      <c r="AD14" s="11">
        <v>4.5</v>
      </c>
      <c r="AE14" s="13">
        <f t="shared" si="3"/>
        <v>37.1</v>
      </c>
      <c r="AF14" s="13">
        <f t="shared" si="4"/>
        <v>4.6375000000000002</v>
      </c>
      <c r="AG14" s="1"/>
      <c r="AH14" s="11">
        <v>7</v>
      </c>
      <c r="AI14" s="11">
        <v>6.8</v>
      </c>
      <c r="AJ14" s="11">
        <v>6.8</v>
      </c>
      <c r="AK14" s="11">
        <v>6.8</v>
      </c>
      <c r="AL14" s="11">
        <v>6.8</v>
      </c>
      <c r="AM14" s="43">
        <f t="shared" si="5"/>
        <v>6.82</v>
      </c>
      <c r="AN14" s="50"/>
      <c r="AO14" s="11">
        <v>4.5</v>
      </c>
      <c r="AP14" s="11">
        <v>5</v>
      </c>
      <c r="AQ14" s="11">
        <v>5</v>
      </c>
      <c r="AR14" s="11">
        <v>4.5</v>
      </c>
      <c r="AS14" s="11"/>
      <c r="AT14" s="43">
        <f t="shared" si="6"/>
        <v>4.8</v>
      </c>
      <c r="AU14" s="1"/>
      <c r="AV14" s="11">
        <v>7.1</v>
      </c>
      <c r="AW14" s="13">
        <f t="shared" si="7"/>
        <v>7.1</v>
      </c>
      <c r="AX14" s="2"/>
      <c r="AY14" s="13">
        <f t="shared" si="8"/>
        <v>5.3565624999999999</v>
      </c>
      <c r="AZ14" s="13">
        <f t="shared" si="9"/>
        <v>6.4550000000000001</v>
      </c>
      <c r="BA14" s="45">
        <f t="shared" si="10"/>
        <v>5.9057812500000004</v>
      </c>
      <c r="BB14" s="106">
        <v>7</v>
      </c>
      <c r="BC14" s="13"/>
      <c r="BF14" s="13"/>
      <c r="BG14" s="13"/>
    </row>
    <row r="15" spans="1:76" ht="13" x14ac:dyDescent="0.3">
      <c r="A15" s="97">
        <v>12</v>
      </c>
      <c r="B15" s="97" t="s">
        <v>108</v>
      </c>
      <c r="C15" s="97" t="s">
        <v>150</v>
      </c>
      <c r="D15" s="97" t="s">
        <v>147</v>
      </c>
      <c r="E15" s="97" t="s">
        <v>111</v>
      </c>
      <c r="F15" s="11">
        <v>7</v>
      </c>
      <c r="G15" s="11">
        <v>6.8</v>
      </c>
      <c r="H15" s="11">
        <v>7</v>
      </c>
      <c r="I15" s="11">
        <v>8.5</v>
      </c>
      <c r="J15" s="11">
        <v>7</v>
      </c>
      <c r="K15" s="13">
        <f t="shared" si="0"/>
        <v>7.4300000000000006</v>
      </c>
      <c r="L15" s="11">
        <v>0</v>
      </c>
      <c r="M15" s="11">
        <v>4</v>
      </c>
      <c r="N15" s="11">
        <v>5.8</v>
      </c>
      <c r="O15" s="11">
        <v>6</v>
      </c>
      <c r="P15" s="11">
        <v>5</v>
      </c>
      <c r="Q15" s="11">
        <v>6</v>
      </c>
      <c r="R15" s="11">
        <v>5</v>
      </c>
      <c r="S15" s="11">
        <v>5</v>
      </c>
      <c r="T15" s="13">
        <f t="shared" si="1"/>
        <v>36.799999999999997</v>
      </c>
      <c r="U15" s="13">
        <f t="shared" si="2"/>
        <v>4.5999999999999996</v>
      </c>
      <c r="V15" s="1"/>
      <c r="W15" s="11">
        <v>4.5</v>
      </c>
      <c r="X15" s="11">
        <v>5</v>
      </c>
      <c r="Y15" s="11">
        <v>5.3</v>
      </c>
      <c r="Z15" s="11">
        <v>5.5</v>
      </c>
      <c r="AA15" s="11">
        <v>4.5</v>
      </c>
      <c r="AB15" s="11">
        <v>4.5</v>
      </c>
      <c r="AC15" s="11">
        <v>6.5</v>
      </c>
      <c r="AD15" s="11">
        <v>5</v>
      </c>
      <c r="AE15" s="13">
        <f t="shared" si="3"/>
        <v>40.799999999999997</v>
      </c>
      <c r="AF15" s="13">
        <f t="shared" si="4"/>
        <v>5.0999999999999996</v>
      </c>
      <c r="AG15" s="1"/>
      <c r="AH15" s="11">
        <v>7</v>
      </c>
      <c r="AI15" s="11">
        <v>6.8</v>
      </c>
      <c r="AJ15" s="11">
        <v>7</v>
      </c>
      <c r="AK15" s="11">
        <v>8.5</v>
      </c>
      <c r="AL15" s="11">
        <v>7</v>
      </c>
      <c r="AM15" s="43">
        <f t="shared" si="5"/>
        <v>7.4300000000000006</v>
      </c>
      <c r="AN15" s="50"/>
      <c r="AO15" s="11">
        <v>6</v>
      </c>
      <c r="AP15" s="11">
        <v>5</v>
      </c>
      <c r="AQ15" s="11">
        <v>5.8</v>
      </c>
      <c r="AR15" s="11">
        <v>4</v>
      </c>
      <c r="AS15" s="11"/>
      <c r="AT15" s="43">
        <f t="shared" si="6"/>
        <v>5.48</v>
      </c>
      <c r="AU15" s="1"/>
      <c r="AV15" s="11">
        <v>6.6</v>
      </c>
      <c r="AW15" s="13">
        <f t="shared" si="7"/>
        <v>6.6</v>
      </c>
      <c r="AX15" s="2"/>
      <c r="AY15" s="13">
        <f t="shared" si="8"/>
        <v>5.4950000000000001</v>
      </c>
      <c r="AZ15" s="13">
        <f t="shared" si="9"/>
        <v>6.5274999999999999</v>
      </c>
      <c r="BA15" s="45">
        <f t="shared" si="10"/>
        <v>6.0112500000000004</v>
      </c>
      <c r="BB15" s="106">
        <v>6</v>
      </c>
      <c r="BC15" s="13"/>
      <c r="BF15" s="13"/>
      <c r="BG15" s="13"/>
    </row>
    <row r="16" spans="1:76" ht="13" x14ac:dyDescent="0.3">
      <c r="A16" s="97">
        <v>7</v>
      </c>
      <c r="B16" s="97" t="s">
        <v>151</v>
      </c>
      <c r="C16" s="97" t="s">
        <v>114</v>
      </c>
      <c r="D16" s="97" t="s">
        <v>102</v>
      </c>
      <c r="E16" s="97" t="s">
        <v>98</v>
      </c>
      <c r="F16" s="11">
        <v>7</v>
      </c>
      <c r="G16" s="11">
        <v>6.8</v>
      </c>
      <c r="H16" s="11">
        <v>6.8</v>
      </c>
      <c r="I16" s="11">
        <v>6.8</v>
      </c>
      <c r="J16" s="11">
        <v>6.8</v>
      </c>
      <c r="K16" s="13">
        <f t="shared" si="0"/>
        <v>6.82</v>
      </c>
      <c r="L16" s="11">
        <v>3</v>
      </c>
      <c r="M16" s="11">
        <v>4</v>
      </c>
      <c r="N16" s="11">
        <v>5</v>
      </c>
      <c r="O16" s="11">
        <v>5</v>
      </c>
      <c r="P16" s="11">
        <v>6.5</v>
      </c>
      <c r="Q16" s="11">
        <v>6.5</v>
      </c>
      <c r="R16" s="11">
        <v>5.8</v>
      </c>
      <c r="S16" s="11">
        <v>6</v>
      </c>
      <c r="T16" s="13">
        <f t="shared" si="1"/>
        <v>41.8</v>
      </c>
      <c r="U16" s="13">
        <f t="shared" si="2"/>
        <v>5.2249999999999996</v>
      </c>
      <c r="V16" s="1"/>
      <c r="W16" s="11">
        <v>4</v>
      </c>
      <c r="X16" s="11">
        <v>5.8</v>
      </c>
      <c r="Y16" s="11">
        <v>4.5</v>
      </c>
      <c r="Z16" s="11">
        <v>4.5</v>
      </c>
      <c r="AA16" s="11">
        <v>5.5</v>
      </c>
      <c r="AB16" s="11">
        <v>5.5</v>
      </c>
      <c r="AC16" s="11">
        <v>5.5</v>
      </c>
      <c r="AD16" s="11">
        <v>5</v>
      </c>
      <c r="AE16" s="13">
        <f t="shared" si="3"/>
        <v>40.299999999999997</v>
      </c>
      <c r="AF16" s="13">
        <f t="shared" si="4"/>
        <v>5.0374999999999996</v>
      </c>
      <c r="AG16" s="1"/>
      <c r="AH16" s="11">
        <v>7</v>
      </c>
      <c r="AI16" s="11">
        <v>6.8</v>
      </c>
      <c r="AJ16" s="11">
        <v>6.8</v>
      </c>
      <c r="AK16" s="11">
        <v>6.8</v>
      </c>
      <c r="AL16" s="11">
        <v>6.8</v>
      </c>
      <c r="AM16" s="43">
        <f t="shared" si="5"/>
        <v>6.82</v>
      </c>
      <c r="AN16" s="50"/>
      <c r="AO16" s="11">
        <v>5</v>
      </c>
      <c r="AP16" s="11">
        <v>5.5</v>
      </c>
      <c r="AQ16" s="11">
        <v>5.8</v>
      </c>
      <c r="AR16" s="11">
        <v>4</v>
      </c>
      <c r="AS16" s="11"/>
      <c r="AT16" s="43">
        <f t="shared" si="6"/>
        <v>5.3049999999999997</v>
      </c>
      <c r="AU16" s="1"/>
      <c r="AV16" s="11">
        <v>7.3</v>
      </c>
      <c r="AW16" s="13">
        <f t="shared" si="7"/>
        <v>7.3</v>
      </c>
      <c r="AX16" s="2"/>
      <c r="AY16" s="13">
        <f t="shared" si="8"/>
        <v>5.5534374999999994</v>
      </c>
      <c r="AZ16" s="13">
        <f t="shared" si="9"/>
        <v>6.6812500000000004</v>
      </c>
      <c r="BA16" s="45">
        <f t="shared" si="10"/>
        <v>6.1173437499999999</v>
      </c>
      <c r="BB16" s="106">
        <v>5</v>
      </c>
      <c r="BC16" s="13"/>
      <c r="BF16" s="13"/>
      <c r="BG16" s="13"/>
    </row>
    <row r="17" spans="1:76" ht="13" x14ac:dyDescent="0.3">
      <c r="A17" s="97">
        <v>13</v>
      </c>
      <c r="B17" s="97" t="s">
        <v>112</v>
      </c>
      <c r="C17" s="97" t="s">
        <v>109</v>
      </c>
      <c r="D17" s="97" t="s">
        <v>147</v>
      </c>
      <c r="E17" s="97" t="s">
        <v>111</v>
      </c>
      <c r="F17" s="11">
        <v>7</v>
      </c>
      <c r="G17" s="11">
        <v>7.5</v>
      </c>
      <c r="H17" s="11">
        <v>8</v>
      </c>
      <c r="I17" s="11">
        <v>8</v>
      </c>
      <c r="J17" s="11">
        <v>7.5</v>
      </c>
      <c r="K17" s="13">
        <f t="shared" si="0"/>
        <v>7.75</v>
      </c>
      <c r="L17" s="11">
        <v>5</v>
      </c>
      <c r="M17" s="11">
        <v>5</v>
      </c>
      <c r="N17" s="11">
        <v>5</v>
      </c>
      <c r="O17" s="11">
        <v>6</v>
      </c>
      <c r="P17" s="11">
        <v>5</v>
      </c>
      <c r="Q17" s="11">
        <v>6</v>
      </c>
      <c r="R17" s="11">
        <v>5.8</v>
      </c>
      <c r="S17" s="11">
        <v>5.8</v>
      </c>
      <c r="T17" s="13">
        <f t="shared" si="1"/>
        <v>43.599999999999994</v>
      </c>
      <c r="U17" s="13">
        <f t="shared" si="2"/>
        <v>5.4499999999999993</v>
      </c>
      <c r="V17" s="1"/>
      <c r="W17" s="11">
        <v>5</v>
      </c>
      <c r="X17" s="11">
        <v>5.5</v>
      </c>
      <c r="Y17" s="11">
        <v>5.5</v>
      </c>
      <c r="Z17" s="11">
        <v>4.5</v>
      </c>
      <c r="AA17" s="11">
        <v>5</v>
      </c>
      <c r="AB17" s="11">
        <v>5</v>
      </c>
      <c r="AC17" s="11">
        <v>5.5</v>
      </c>
      <c r="AD17" s="11">
        <v>4.8</v>
      </c>
      <c r="AE17" s="13">
        <f t="shared" si="3"/>
        <v>40.799999999999997</v>
      </c>
      <c r="AF17" s="13">
        <f t="shared" si="4"/>
        <v>5.0999999999999996</v>
      </c>
      <c r="AG17" s="1"/>
      <c r="AH17" s="11">
        <v>7</v>
      </c>
      <c r="AI17" s="11">
        <v>7.5</v>
      </c>
      <c r="AJ17" s="11">
        <v>8</v>
      </c>
      <c r="AK17" s="11">
        <v>8</v>
      </c>
      <c r="AL17" s="11">
        <v>7.5</v>
      </c>
      <c r="AM17" s="43">
        <f t="shared" si="5"/>
        <v>7.75</v>
      </c>
      <c r="AN17" s="50"/>
      <c r="AO17" s="11">
        <v>5.5</v>
      </c>
      <c r="AP17" s="11">
        <v>4</v>
      </c>
      <c r="AQ17" s="11">
        <v>5.5</v>
      </c>
      <c r="AR17" s="11">
        <v>4</v>
      </c>
      <c r="AS17" s="11"/>
      <c r="AT17" s="43">
        <f t="shared" si="6"/>
        <v>4.9749999999999996</v>
      </c>
      <c r="AU17" s="1"/>
      <c r="AV17" s="11">
        <v>6.9</v>
      </c>
      <c r="AW17" s="13">
        <f t="shared" si="7"/>
        <v>6.9</v>
      </c>
      <c r="AX17" s="2"/>
      <c r="AY17" s="13">
        <f t="shared" si="8"/>
        <v>5.8937499999999998</v>
      </c>
      <c r="AZ17" s="13">
        <f t="shared" si="9"/>
        <v>6.6312499999999996</v>
      </c>
      <c r="BA17" s="45">
        <f t="shared" si="10"/>
        <v>6.2624999999999993</v>
      </c>
      <c r="BB17" s="106">
        <v>4</v>
      </c>
      <c r="BC17" s="13"/>
      <c r="BF17" s="13"/>
      <c r="BG17" s="13"/>
    </row>
    <row r="18" spans="1:76" ht="13" x14ac:dyDescent="0.3">
      <c r="A18" s="138">
        <v>16</v>
      </c>
      <c r="B18" s="138" t="s">
        <v>116</v>
      </c>
      <c r="C18" s="138" t="s">
        <v>89</v>
      </c>
      <c r="D18" s="138" t="s">
        <v>90</v>
      </c>
      <c r="E18" s="138" t="s">
        <v>91</v>
      </c>
      <c r="F18" s="139">
        <v>6.8</v>
      </c>
      <c r="G18" s="139">
        <v>6</v>
      </c>
      <c r="H18" s="139">
        <v>6</v>
      </c>
      <c r="I18" s="139">
        <v>7.5</v>
      </c>
      <c r="J18" s="139">
        <v>7.5</v>
      </c>
      <c r="K18" s="141">
        <f t="shared" si="0"/>
        <v>6.83</v>
      </c>
      <c r="L18" s="139">
        <v>5</v>
      </c>
      <c r="M18" s="139">
        <v>5</v>
      </c>
      <c r="N18" s="139">
        <v>6</v>
      </c>
      <c r="O18" s="139">
        <v>6.5</v>
      </c>
      <c r="P18" s="139">
        <v>7</v>
      </c>
      <c r="Q18" s="139">
        <v>7</v>
      </c>
      <c r="R18" s="139">
        <v>7.5</v>
      </c>
      <c r="S18" s="139">
        <v>5.5</v>
      </c>
      <c r="T18" s="141">
        <f t="shared" si="1"/>
        <v>49.5</v>
      </c>
      <c r="U18" s="141">
        <f t="shared" si="2"/>
        <v>6.1875</v>
      </c>
      <c r="V18" s="142"/>
      <c r="W18" s="139">
        <v>5.5</v>
      </c>
      <c r="X18" s="139">
        <v>5.5</v>
      </c>
      <c r="Y18" s="139">
        <v>4.5</v>
      </c>
      <c r="Z18" s="139">
        <v>5.5</v>
      </c>
      <c r="AA18" s="139">
        <v>5.5</v>
      </c>
      <c r="AB18" s="139">
        <v>4.5</v>
      </c>
      <c r="AC18" s="139">
        <v>6.5</v>
      </c>
      <c r="AD18" s="139">
        <v>4.5</v>
      </c>
      <c r="AE18" s="141">
        <f t="shared" si="3"/>
        <v>42</v>
      </c>
      <c r="AF18" s="141">
        <f t="shared" si="4"/>
        <v>5.25</v>
      </c>
      <c r="AG18" s="142"/>
      <c r="AH18" s="139">
        <v>6.8</v>
      </c>
      <c r="AI18" s="139">
        <v>6</v>
      </c>
      <c r="AJ18" s="139">
        <v>6</v>
      </c>
      <c r="AK18" s="139">
        <v>7.5</v>
      </c>
      <c r="AL18" s="139">
        <v>7.5</v>
      </c>
      <c r="AM18" s="77">
        <f t="shared" si="5"/>
        <v>6.83</v>
      </c>
      <c r="AN18" s="75"/>
      <c r="AO18" s="139">
        <v>6.5</v>
      </c>
      <c r="AP18" s="139">
        <v>6</v>
      </c>
      <c r="AQ18" s="139">
        <v>6</v>
      </c>
      <c r="AR18" s="139">
        <v>5</v>
      </c>
      <c r="AS18" s="139">
        <v>1</v>
      </c>
      <c r="AT18" s="77">
        <f t="shared" si="6"/>
        <v>5.05</v>
      </c>
      <c r="AU18" s="142"/>
      <c r="AV18" s="139">
        <v>7.2</v>
      </c>
      <c r="AW18" s="141">
        <f t="shared" si="7"/>
        <v>7.2</v>
      </c>
      <c r="AX18" s="144"/>
      <c r="AY18" s="141">
        <f t="shared" si="8"/>
        <v>5.9965624999999996</v>
      </c>
      <c r="AZ18" s="141">
        <f t="shared" si="9"/>
        <v>6.57</v>
      </c>
      <c r="BA18" s="45">
        <f t="shared" si="10"/>
        <v>6.2832812499999999</v>
      </c>
      <c r="BB18" s="106">
        <v>3</v>
      </c>
      <c r="BC18" s="141"/>
      <c r="BD18" s="145"/>
      <c r="BE18" s="145"/>
      <c r="BF18" s="141"/>
      <c r="BG18" s="141"/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  <c r="BR18" s="145"/>
      <c r="BS18" s="145"/>
      <c r="BT18" s="145"/>
      <c r="BU18" s="145"/>
      <c r="BV18" s="145"/>
      <c r="BW18" s="145"/>
      <c r="BX18" s="145"/>
    </row>
    <row r="19" spans="1:76" ht="13" x14ac:dyDescent="0.3">
      <c r="A19" s="97">
        <v>9</v>
      </c>
      <c r="B19" s="97" t="s">
        <v>117</v>
      </c>
      <c r="C19" s="97" t="s">
        <v>150</v>
      </c>
      <c r="D19" s="97" t="s">
        <v>147</v>
      </c>
      <c r="E19" s="97" t="s">
        <v>111</v>
      </c>
      <c r="F19" s="11">
        <v>7</v>
      </c>
      <c r="G19" s="11">
        <v>6.8</v>
      </c>
      <c r="H19" s="11">
        <v>7</v>
      </c>
      <c r="I19" s="11">
        <v>8.5</v>
      </c>
      <c r="J19" s="11">
        <v>7</v>
      </c>
      <c r="K19" s="13">
        <f t="shared" si="0"/>
        <v>7.4300000000000006</v>
      </c>
      <c r="L19" s="11">
        <v>3</v>
      </c>
      <c r="M19" s="11">
        <v>5</v>
      </c>
      <c r="N19" s="11">
        <v>6.5</v>
      </c>
      <c r="O19" s="11">
        <v>7</v>
      </c>
      <c r="P19" s="11">
        <v>7</v>
      </c>
      <c r="Q19" s="11">
        <v>7</v>
      </c>
      <c r="R19" s="11">
        <v>6.5</v>
      </c>
      <c r="S19" s="11">
        <v>5.8</v>
      </c>
      <c r="T19" s="13">
        <f t="shared" si="1"/>
        <v>47.8</v>
      </c>
      <c r="U19" s="13">
        <f t="shared" si="2"/>
        <v>5.9749999999999996</v>
      </c>
      <c r="V19" s="1"/>
      <c r="W19" s="11">
        <v>4.5</v>
      </c>
      <c r="X19" s="11">
        <v>4.8</v>
      </c>
      <c r="Y19" s="11">
        <v>5.5</v>
      </c>
      <c r="Z19" s="11">
        <v>5.5</v>
      </c>
      <c r="AA19" s="11">
        <v>5.5</v>
      </c>
      <c r="AB19" s="11">
        <v>5.5</v>
      </c>
      <c r="AC19" s="11">
        <v>5.5</v>
      </c>
      <c r="AD19" s="11">
        <v>5</v>
      </c>
      <c r="AE19" s="13">
        <f t="shared" si="3"/>
        <v>41.8</v>
      </c>
      <c r="AF19" s="13">
        <f t="shared" si="4"/>
        <v>5.2249999999999996</v>
      </c>
      <c r="AG19" s="1"/>
      <c r="AH19" s="11">
        <v>7</v>
      </c>
      <c r="AI19" s="11">
        <v>6.8</v>
      </c>
      <c r="AJ19" s="11">
        <v>7</v>
      </c>
      <c r="AK19" s="11">
        <v>8.5</v>
      </c>
      <c r="AL19" s="11">
        <v>7</v>
      </c>
      <c r="AM19" s="43">
        <f t="shared" si="5"/>
        <v>7.4300000000000006</v>
      </c>
      <c r="AN19" s="50"/>
      <c r="AO19" s="11">
        <v>6</v>
      </c>
      <c r="AP19" s="11">
        <v>5.8</v>
      </c>
      <c r="AQ19" s="11">
        <v>5.5</v>
      </c>
      <c r="AR19" s="11">
        <v>3</v>
      </c>
      <c r="AS19" s="11"/>
      <c r="AT19" s="43">
        <f t="shared" si="6"/>
        <v>5.4749999999999996</v>
      </c>
      <c r="AU19" s="1"/>
      <c r="AV19" s="11">
        <v>6.7</v>
      </c>
      <c r="AW19" s="13">
        <f t="shared" si="7"/>
        <v>6.7</v>
      </c>
      <c r="AX19" s="2"/>
      <c r="AY19" s="13">
        <f t="shared" si="8"/>
        <v>6.0574999999999992</v>
      </c>
      <c r="AZ19" s="13">
        <f t="shared" si="9"/>
        <v>6.5762499999999999</v>
      </c>
      <c r="BA19" s="45">
        <f t="shared" si="10"/>
        <v>6.3168749999999996</v>
      </c>
      <c r="BB19" s="106">
        <v>2</v>
      </c>
      <c r="BC19" s="13"/>
      <c r="BF19" s="13"/>
      <c r="BG19" s="13"/>
    </row>
    <row r="20" spans="1:76" ht="13" x14ac:dyDescent="0.3">
      <c r="A20" s="97">
        <v>3</v>
      </c>
      <c r="B20" s="97" t="s">
        <v>113</v>
      </c>
      <c r="C20" s="97" t="s">
        <v>114</v>
      </c>
      <c r="D20" s="97" t="s">
        <v>102</v>
      </c>
      <c r="E20" s="97" t="s">
        <v>98</v>
      </c>
      <c r="F20" s="11">
        <v>6.8</v>
      </c>
      <c r="G20" s="11">
        <v>7</v>
      </c>
      <c r="H20" s="11">
        <v>6.8</v>
      </c>
      <c r="I20" s="11">
        <v>7</v>
      </c>
      <c r="J20" s="11">
        <v>7</v>
      </c>
      <c r="K20" s="13">
        <f t="shared" si="0"/>
        <v>6.92</v>
      </c>
      <c r="L20" s="11">
        <v>5.8</v>
      </c>
      <c r="M20" s="11">
        <v>5</v>
      </c>
      <c r="N20" s="11">
        <v>5.5</v>
      </c>
      <c r="O20" s="11">
        <v>6.8</v>
      </c>
      <c r="P20" s="11">
        <v>6</v>
      </c>
      <c r="Q20" s="11">
        <v>6.5</v>
      </c>
      <c r="R20" s="11">
        <v>6.8</v>
      </c>
      <c r="S20" s="11">
        <v>5.5</v>
      </c>
      <c r="T20" s="13">
        <f t="shared" si="1"/>
        <v>47.9</v>
      </c>
      <c r="U20" s="13">
        <f t="shared" si="2"/>
        <v>5.9874999999999998</v>
      </c>
      <c r="V20" s="1"/>
      <c r="W20" s="11">
        <v>5.7</v>
      </c>
      <c r="X20" s="11">
        <v>5.5</v>
      </c>
      <c r="Y20" s="11">
        <v>6.3</v>
      </c>
      <c r="Z20" s="11">
        <v>6.5</v>
      </c>
      <c r="AA20" s="11">
        <v>4</v>
      </c>
      <c r="AB20" s="11">
        <v>4</v>
      </c>
      <c r="AC20" s="11">
        <v>5.5</v>
      </c>
      <c r="AD20" s="11">
        <v>4.8</v>
      </c>
      <c r="AE20" s="13">
        <f t="shared" si="3"/>
        <v>42.3</v>
      </c>
      <c r="AF20" s="13">
        <f t="shared" si="4"/>
        <v>5.2874999999999996</v>
      </c>
      <c r="AG20" s="1"/>
      <c r="AH20" s="11">
        <v>6.8</v>
      </c>
      <c r="AI20" s="11">
        <v>7</v>
      </c>
      <c r="AJ20" s="11">
        <v>6.8</v>
      </c>
      <c r="AK20" s="11">
        <v>7</v>
      </c>
      <c r="AL20" s="11">
        <v>7</v>
      </c>
      <c r="AM20" s="43">
        <f t="shared" si="5"/>
        <v>6.92</v>
      </c>
      <c r="AN20" s="50"/>
      <c r="AO20" s="11">
        <v>7</v>
      </c>
      <c r="AP20" s="11">
        <v>6.8</v>
      </c>
      <c r="AQ20" s="11">
        <v>6</v>
      </c>
      <c r="AR20" s="11">
        <v>3</v>
      </c>
      <c r="AS20" s="11"/>
      <c r="AT20" s="43">
        <f t="shared" si="6"/>
        <v>6.1999999999999993</v>
      </c>
      <c r="AU20" s="1"/>
      <c r="AV20" s="11">
        <v>7.1</v>
      </c>
      <c r="AW20" s="13">
        <f t="shared" si="7"/>
        <v>7.1</v>
      </c>
      <c r="AX20" s="2"/>
      <c r="AY20" s="13">
        <f t="shared" si="8"/>
        <v>5.9581249999999999</v>
      </c>
      <c r="AZ20" s="13">
        <f t="shared" si="9"/>
        <v>6.83</v>
      </c>
      <c r="BA20" s="45">
        <f t="shared" si="10"/>
        <v>6.3940625000000004</v>
      </c>
      <c r="BB20" s="106">
        <v>1</v>
      </c>
      <c r="BC20" s="13"/>
      <c r="BF20" s="13"/>
      <c r="BG20" s="13"/>
    </row>
    <row r="21" spans="1:76" x14ac:dyDescent="0.25">
      <c r="A21" s="98"/>
      <c r="B21" s="98"/>
      <c r="C21" s="98"/>
      <c r="D21" s="98"/>
      <c r="E21" s="98"/>
      <c r="AT21" s="43"/>
    </row>
    <row r="22" spans="1:76" ht="13" x14ac:dyDescent="0.3">
      <c r="B22" s="5" t="s">
        <v>106</v>
      </c>
      <c r="AT22" s="43"/>
    </row>
    <row r="23" spans="1:76" ht="13" x14ac:dyDescent="0.3">
      <c r="A23" s="97">
        <v>15</v>
      </c>
      <c r="B23" s="97" t="s">
        <v>107</v>
      </c>
      <c r="C23" s="97" t="s">
        <v>89</v>
      </c>
      <c r="D23" s="97" t="s">
        <v>90</v>
      </c>
      <c r="E23" s="97" t="s">
        <v>91</v>
      </c>
      <c r="F23" s="11">
        <v>6.8</v>
      </c>
      <c r="G23" s="11">
        <v>6</v>
      </c>
      <c r="H23" s="11">
        <v>6</v>
      </c>
      <c r="I23" s="11">
        <v>6.5</v>
      </c>
      <c r="J23" s="11">
        <v>7.5</v>
      </c>
      <c r="K23" s="13">
        <f>(F23*0.1)+(G23*0.1)+(H23*0.3)+(I23*0.3)+(J23*0.2)</f>
        <v>6.53</v>
      </c>
      <c r="L23" s="11">
        <v>4</v>
      </c>
      <c r="M23" s="11">
        <v>5.8</v>
      </c>
      <c r="N23" s="11">
        <v>7</v>
      </c>
      <c r="O23" s="11">
        <v>7</v>
      </c>
      <c r="P23" s="11">
        <v>7</v>
      </c>
      <c r="Q23" s="11">
        <v>7</v>
      </c>
      <c r="R23" s="11">
        <v>6.5</v>
      </c>
      <c r="S23" s="11">
        <v>5.5</v>
      </c>
      <c r="T23" s="13">
        <f>SUM(L23:S23)</f>
        <v>49.8</v>
      </c>
      <c r="U23" s="13">
        <f>T23/8</f>
        <v>6.2249999999999996</v>
      </c>
      <c r="V23" s="1"/>
      <c r="W23" s="11">
        <v>4.9000000000000004</v>
      </c>
      <c r="X23" s="11">
        <v>6.5</v>
      </c>
      <c r="Y23" s="11">
        <v>6.5</v>
      </c>
      <c r="Z23" s="11">
        <v>6.3</v>
      </c>
      <c r="AA23" s="11">
        <v>6</v>
      </c>
      <c r="AB23" s="11">
        <v>6</v>
      </c>
      <c r="AC23" s="11">
        <v>7</v>
      </c>
      <c r="AD23" s="11">
        <v>6</v>
      </c>
      <c r="AE23" s="13">
        <f>SUM(W23:AD23)</f>
        <v>49.2</v>
      </c>
      <c r="AF23" s="13">
        <f>AE23/8</f>
        <v>6.15</v>
      </c>
      <c r="AG23" s="1"/>
      <c r="AH23" s="11">
        <v>6.8</v>
      </c>
      <c r="AI23" s="11">
        <v>6</v>
      </c>
      <c r="AJ23" s="11">
        <v>6</v>
      </c>
      <c r="AK23" s="11">
        <v>7.5</v>
      </c>
      <c r="AL23" s="11">
        <v>7.5</v>
      </c>
      <c r="AM23" s="43">
        <f>(AH23*0.1)+(AI23*0.1)+(AJ23*0.3)+(AK23*0.3)+(AL23*0.2)</f>
        <v>6.83</v>
      </c>
      <c r="AN23" s="50"/>
      <c r="AO23" s="11">
        <v>6</v>
      </c>
      <c r="AP23" s="11">
        <v>5.5</v>
      </c>
      <c r="AQ23" s="11">
        <v>6</v>
      </c>
      <c r="AR23" s="11">
        <v>5.8</v>
      </c>
      <c r="AS23" s="11"/>
      <c r="AT23" s="43">
        <f>((AO23*0.3)+(AP23*0.25)+(AQ23*0.35)+(AR23*0.1))-AS23</f>
        <v>5.8549999999999995</v>
      </c>
      <c r="AU23" s="1"/>
      <c r="AV23" s="11">
        <v>8.4</v>
      </c>
      <c r="AW23" s="13">
        <f>AV23</f>
        <v>8.4</v>
      </c>
      <c r="AX23" s="2"/>
      <c r="AY23" s="13">
        <f>(K23*0.25)+(U23*0.375)+(AF23*0.375)</f>
        <v>6.2731250000000003</v>
      </c>
      <c r="AZ23" s="13">
        <f>(AM23*0.25)+(AT23*0.25)+(AW23*0.5)</f>
        <v>7.3712499999999999</v>
      </c>
      <c r="BA23" s="45">
        <f>AVERAGE(AY23:AZ23)</f>
        <v>6.8221875000000001</v>
      </c>
      <c r="BB23" s="106">
        <v>1</v>
      </c>
      <c r="BC23" s="13"/>
      <c r="BF23" s="13"/>
      <c r="BG23" s="13"/>
    </row>
  </sheetData>
  <sortState xmlns:xlrd2="http://schemas.microsoft.com/office/spreadsheetml/2017/richdata2" ref="A12:BX20">
    <sortCondition ref="BA12:BA20"/>
  </sortState>
  <mergeCells count="11">
    <mergeCell ref="A1:B1"/>
    <mergeCell ref="A3:B3"/>
    <mergeCell ref="A5:B5"/>
    <mergeCell ref="H5:K5"/>
    <mergeCell ref="A2:C2"/>
    <mergeCell ref="AV9:AW9"/>
    <mergeCell ref="F9:U9"/>
    <mergeCell ref="Y5:AB5"/>
    <mergeCell ref="W9:AF9"/>
    <mergeCell ref="AJ5:AM5"/>
    <mergeCell ref="AH9:AT9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Z13"/>
  <sheetViews>
    <sheetView zoomScale="90" zoomScaleNormal="90" workbookViewId="0">
      <pane xSplit="5" topLeftCell="X1" activePane="topRight" state="frozen"/>
      <selection pane="topRight" activeCell="A2" sqref="A2:C2"/>
    </sheetView>
  </sheetViews>
  <sheetFormatPr defaultColWidth="9.1796875" defaultRowHeight="12.5" x14ac:dyDescent="0.25"/>
  <cols>
    <col min="1" max="1" width="5.54296875" style="135" customWidth="1"/>
    <col min="2" max="2" width="27.453125" style="135" customWidth="1"/>
    <col min="3" max="3" width="24.453125" style="135" bestFit="1" customWidth="1"/>
    <col min="4" max="4" width="19.453125" style="135" bestFit="1" customWidth="1"/>
    <col min="5" max="5" width="24.81640625" style="135" bestFit="1" customWidth="1"/>
    <col min="6" max="6" width="10" style="135" bestFit="1" customWidth="1"/>
    <col min="7" max="7" width="6.1796875" style="135" customWidth="1"/>
    <col min="8" max="9" width="6.7265625" style="135" customWidth="1"/>
    <col min="10" max="10" width="7.54296875" style="135" customWidth="1"/>
    <col min="11" max="11" width="7.1796875" style="135" customWidth="1"/>
    <col min="12" max="12" width="3.453125" style="135" customWidth="1"/>
    <col min="13" max="13" width="6.81640625" style="135" customWidth="1"/>
    <col min="14" max="14" width="6.1796875" style="135" customWidth="1"/>
    <col min="15" max="15" width="5.7265625" style="135" customWidth="1"/>
    <col min="16" max="16" width="7.1796875" style="135" customWidth="1"/>
    <col min="17" max="17" width="6.7265625" style="135" customWidth="1"/>
    <col min="18" max="18" width="10" style="135" bestFit="1" customWidth="1"/>
    <col min="19" max="19" width="6.453125" style="135" customWidth="1"/>
    <col min="20" max="20" width="4" style="135" customWidth="1"/>
    <col min="21" max="21" width="6.54296875" style="135" customWidth="1"/>
    <col min="22" max="22" width="7.1796875" style="135" customWidth="1"/>
    <col min="23" max="23" width="7.453125" style="135" customWidth="1"/>
    <col min="24" max="24" width="5" style="135" customWidth="1"/>
    <col min="25" max="25" width="11.453125" style="135" customWidth="1"/>
    <col min="26" max="16384" width="9.1796875" style="135"/>
  </cols>
  <sheetData>
    <row r="1" spans="1:26" ht="13" customHeight="1" x14ac:dyDescent="0.3">
      <c r="A1" s="194" t="str">
        <f>CompInfo!B1</f>
        <v>Vaulting SA</v>
      </c>
      <c r="B1" s="194"/>
      <c r="F1" s="18"/>
    </row>
    <row r="2" spans="1:26" ht="13" customHeight="1" x14ac:dyDescent="0.3">
      <c r="A2" s="195" t="str">
        <f>CompInfo!B2</f>
        <v>South Australian Vaulting Championships 2019</v>
      </c>
      <c r="B2" s="195"/>
      <c r="C2" s="195"/>
      <c r="F2" s="20"/>
    </row>
    <row r="3" spans="1:26" ht="13" customHeight="1" x14ac:dyDescent="0.3">
      <c r="A3" s="196" t="str">
        <f>CompInfo!B3</f>
        <v>7th-8th September 2019</v>
      </c>
      <c r="B3" s="196"/>
    </row>
    <row r="4" spans="1:26" ht="13" x14ac:dyDescent="0.3">
      <c r="A4" s="197"/>
      <c r="B4" s="195"/>
      <c r="C4" s="195"/>
    </row>
    <row r="5" spans="1:26" ht="13" x14ac:dyDescent="0.3">
      <c r="A5" s="19" t="s">
        <v>153</v>
      </c>
      <c r="D5" s="99" t="s">
        <v>0</v>
      </c>
      <c r="E5" s="127" t="s">
        <v>163</v>
      </c>
    </row>
    <row r="6" spans="1:26" s="136" customFormat="1" ht="13" x14ac:dyDescent="0.3">
      <c r="D6" s="99" t="s">
        <v>63</v>
      </c>
      <c r="E6" s="128" t="s">
        <v>164</v>
      </c>
      <c r="F6" t="s">
        <v>0</v>
      </c>
      <c r="G6"/>
      <c r="H6" s="187" t="str">
        <f>E5</f>
        <v>J. Leadbeater</v>
      </c>
      <c r="I6" s="187"/>
      <c r="J6" s="187"/>
      <c r="K6" s="187"/>
      <c r="L6"/>
      <c r="M6"/>
      <c r="N6"/>
      <c r="O6"/>
      <c r="P6"/>
      <c r="Q6"/>
      <c r="R6"/>
      <c r="S6"/>
      <c r="T6" s="1"/>
      <c r="U6" t="s">
        <v>63</v>
      </c>
      <c r="V6"/>
      <c r="W6" s="130" t="str">
        <f>E6</f>
        <v>A. Deeks</v>
      </c>
    </row>
    <row r="7" spans="1:26" x14ac:dyDescent="0.25">
      <c r="F7"/>
      <c r="G7"/>
      <c r="H7"/>
      <c r="I7"/>
      <c r="J7"/>
      <c r="K7"/>
      <c r="L7"/>
      <c r="M7"/>
      <c r="N7"/>
      <c r="O7"/>
      <c r="P7"/>
      <c r="Q7"/>
      <c r="R7"/>
      <c r="S7"/>
      <c r="T7" s="1"/>
      <c r="U7"/>
      <c r="V7"/>
      <c r="W7"/>
    </row>
    <row r="8" spans="1:26" ht="13" x14ac:dyDescent="0.3">
      <c r="B8" s="19"/>
      <c r="F8"/>
      <c r="G8"/>
      <c r="H8"/>
      <c r="I8"/>
      <c r="J8"/>
      <c r="K8"/>
      <c r="L8"/>
      <c r="M8"/>
      <c r="N8"/>
      <c r="O8"/>
      <c r="P8"/>
      <c r="Q8"/>
      <c r="R8"/>
      <c r="S8"/>
      <c r="T8" s="1"/>
      <c r="U8"/>
      <c r="V8"/>
      <c r="W8"/>
    </row>
    <row r="9" spans="1:26" x14ac:dyDescent="0.25">
      <c r="F9"/>
      <c r="G9"/>
      <c r="H9"/>
      <c r="I9"/>
      <c r="J9"/>
      <c r="K9"/>
      <c r="L9"/>
      <c r="M9"/>
      <c r="N9"/>
      <c r="O9"/>
      <c r="P9"/>
      <c r="Q9"/>
      <c r="R9"/>
      <c r="S9"/>
      <c r="T9" s="1"/>
      <c r="U9"/>
      <c r="V9"/>
      <c r="W9"/>
    </row>
    <row r="10" spans="1:26" ht="13" x14ac:dyDescent="0.3">
      <c r="A10" s="136" t="s">
        <v>5</v>
      </c>
      <c r="B10" s="136" t="s">
        <v>6</v>
      </c>
      <c r="C10" s="136" t="s">
        <v>7</v>
      </c>
      <c r="D10" s="136" t="s">
        <v>8</v>
      </c>
      <c r="E10" s="136" t="s">
        <v>9</v>
      </c>
      <c r="F10" s="129" t="s">
        <v>7</v>
      </c>
      <c r="G10" s="129"/>
      <c r="H10" s="129"/>
      <c r="I10" s="129"/>
      <c r="J10" s="129"/>
      <c r="K10" s="129" t="s">
        <v>7</v>
      </c>
      <c r="L10" s="42"/>
      <c r="M10" s="129" t="s">
        <v>71</v>
      </c>
      <c r="N10" s="129"/>
      <c r="O10" s="129"/>
      <c r="P10" s="129"/>
      <c r="Q10" s="129"/>
      <c r="R10" s="129"/>
      <c r="S10" s="129" t="s">
        <v>71</v>
      </c>
      <c r="T10" s="1"/>
      <c r="U10" s="129"/>
      <c r="V10" s="129"/>
      <c r="W10" s="129"/>
      <c r="X10" s="22"/>
      <c r="Y10" s="133" t="s">
        <v>54</v>
      </c>
      <c r="Z10" s="133" t="s">
        <v>30</v>
      </c>
    </row>
    <row r="11" spans="1:26" ht="13" x14ac:dyDescent="0.3">
      <c r="B11" s="19"/>
      <c r="F11" t="s">
        <v>64</v>
      </c>
      <c r="G11" t="s">
        <v>65</v>
      </c>
      <c r="H11" t="s">
        <v>66</v>
      </c>
      <c r="I11" t="s">
        <v>67</v>
      </c>
      <c r="J11" t="s">
        <v>68</v>
      </c>
      <c r="K11" s="129" t="s">
        <v>4</v>
      </c>
      <c r="L11" s="42"/>
      <c r="M11" t="s">
        <v>72</v>
      </c>
      <c r="N11" t="s">
        <v>73</v>
      </c>
      <c r="O11" t="s">
        <v>74</v>
      </c>
      <c r="P11" t="s">
        <v>75</v>
      </c>
      <c r="Q11" t="s">
        <v>76</v>
      </c>
      <c r="R11" t="s">
        <v>138</v>
      </c>
      <c r="S11" s="129" t="s">
        <v>4</v>
      </c>
      <c r="T11" s="8"/>
      <c r="U11" s="9" t="s">
        <v>27</v>
      </c>
      <c r="V11" s="57" t="s">
        <v>28</v>
      </c>
      <c r="W11" s="9" t="s">
        <v>29</v>
      </c>
      <c r="X11" s="17"/>
      <c r="Y11" s="19"/>
      <c r="Z11" s="19"/>
    </row>
    <row r="12" spans="1:26" s="154" customFormat="1" ht="13" x14ac:dyDescent="0.3">
      <c r="A12" s="148">
        <v>15</v>
      </c>
      <c r="B12" s="148" t="s">
        <v>107</v>
      </c>
      <c r="C12" s="149"/>
      <c r="D12" s="149"/>
      <c r="E12" s="149"/>
      <c r="F12" s="150"/>
      <c r="G12" s="150"/>
      <c r="H12" s="150"/>
      <c r="I12" s="150"/>
      <c r="J12" s="150"/>
      <c r="K12" s="151"/>
      <c r="L12" s="152"/>
      <c r="M12" s="150"/>
      <c r="N12" s="150"/>
      <c r="O12" s="150"/>
      <c r="P12" s="150"/>
      <c r="Q12" s="150"/>
      <c r="R12" s="150"/>
      <c r="S12" s="153"/>
      <c r="T12" s="150"/>
      <c r="U12" s="150"/>
      <c r="V12" s="150"/>
      <c r="W12" s="150"/>
      <c r="X12" s="149"/>
      <c r="Y12" s="113"/>
      <c r="Z12" s="114"/>
    </row>
    <row r="13" spans="1:26" s="110" customFormat="1" ht="13" x14ac:dyDescent="0.3">
      <c r="A13" s="148">
        <v>16</v>
      </c>
      <c r="B13" s="148" t="s">
        <v>116</v>
      </c>
      <c r="C13" s="110" t="s">
        <v>89</v>
      </c>
      <c r="D13" s="110" t="s">
        <v>90</v>
      </c>
      <c r="E13" s="110" t="s">
        <v>91</v>
      </c>
      <c r="F13" s="139">
        <v>7</v>
      </c>
      <c r="G13" s="139">
        <v>7</v>
      </c>
      <c r="H13" s="139">
        <v>6.5</v>
      </c>
      <c r="I13" s="139">
        <v>7</v>
      </c>
      <c r="J13" s="139">
        <v>6.5</v>
      </c>
      <c r="K13" s="77">
        <f>(F13*0.1)+(G13*0.1)+(H13*0.3)+(I13*0.3)+(J13*0.2)</f>
        <v>6.75</v>
      </c>
      <c r="L13" s="77"/>
      <c r="M13" s="139">
        <v>7</v>
      </c>
      <c r="N13" s="139">
        <v>6.5</v>
      </c>
      <c r="O13" s="139">
        <v>5.8</v>
      </c>
      <c r="P13" s="139">
        <v>5</v>
      </c>
      <c r="Q13" s="139">
        <v>5</v>
      </c>
      <c r="R13" s="139"/>
      <c r="S13" s="77">
        <f>((M13*0.25)+(N13*0.25)+(O13*0.2)+(P13*0.2)+(Q13*0.1))-R13</f>
        <v>6.0350000000000001</v>
      </c>
      <c r="T13" s="142"/>
      <c r="U13" s="139">
        <v>6.9</v>
      </c>
      <c r="V13" s="155" t="s">
        <v>77</v>
      </c>
      <c r="W13" s="156">
        <f>U13</f>
        <v>6.9</v>
      </c>
      <c r="X13" s="157"/>
      <c r="Y13" s="56">
        <f>(K13*0.25)+(S13*0.25)+(W13*0.5)</f>
        <v>6.6462500000000002</v>
      </c>
      <c r="Z13" s="19">
        <v>1</v>
      </c>
    </row>
  </sheetData>
  <mergeCells count="5">
    <mergeCell ref="A1:B1"/>
    <mergeCell ref="A2:C2"/>
    <mergeCell ref="A3:B3"/>
    <mergeCell ref="A4:C4"/>
    <mergeCell ref="H6:K6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AG28"/>
  <sheetViews>
    <sheetView zoomScale="90" zoomScaleNormal="90" workbookViewId="0">
      <pane xSplit="4" topLeftCell="N1" activePane="topRight" state="frozen"/>
      <selection pane="topRight" sqref="A1:B1"/>
    </sheetView>
  </sheetViews>
  <sheetFormatPr defaultColWidth="9.1796875" defaultRowHeight="12.5" x14ac:dyDescent="0.25"/>
  <cols>
    <col min="1" max="1" width="5.54296875" style="135" customWidth="1"/>
    <col min="2" max="2" width="23.54296875" style="135" customWidth="1"/>
    <col min="3" max="3" width="29.81640625" style="135" bestFit="1" customWidth="1"/>
    <col min="4" max="4" width="16.453125" style="135" customWidth="1"/>
    <col min="5" max="5" width="6.26953125" style="135" bestFit="1" customWidth="1"/>
    <col min="6" max="6" width="4.81640625" style="135" customWidth="1"/>
    <col min="7" max="7" width="5" style="135" customWidth="1"/>
    <col min="8" max="8" width="4.81640625" style="135" customWidth="1"/>
    <col min="9" max="10" width="9.1796875" style="135"/>
    <col min="11" max="11" width="4.1796875" style="135" customWidth="1"/>
    <col min="12" max="13" width="9.1796875" style="135"/>
    <col min="14" max="14" width="6" style="135" customWidth="1"/>
    <col min="15" max="16384" width="9.1796875" style="135"/>
  </cols>
  <sheetData>
    <row r="1" spans="1:33" ht="13" x14ac:dyDescent="0.3">
      <c r="A1" s="194" t="str">
        <f>CompInfo!B1</f>
        <v>Vaulting SA</v>
      </c>
      <c r="B1" s="194"/>
    </row>
    <row r="2" spans="1:33" ht="13" x14ac:dyDescent="0.3">
      <c r="A2" s="195" t="str">
        <f>CompInfo!B2</f>
        <v>South Australian Vaulting Championships 2019</v>
      </c>
      <c r="B2" s="195"/>
      <c r="C2" s="195"/>
    </row>
    <row r="3" spans="1:33" ht="13" x14ac:dyDescent="0.3">
      <c r="A3" s="196" t="str">
        <f>CompInfo!B3</f>
        <v>7th-8th September 2019</v>
      </c>
      <c r="B3" s="196"/>
    </row>
    <row r="5" spans="1:33" s="136" customFormat="1" ht="13" x14ac:dyDescent="0.3">
      <c r="A5" s="19" t="s">
        <v>152</v>
      </c>
      <c r="B5" s="19"/>
      <c r="C5" s="99" t="s">
        <v>0</v>
      </c>
      <c r="D5" s="127" t="s">
        <v>163</v>
      </c>
      <c r="E5" s="198" t="s">
        <v>85</v>
      </c>
      <c r="F5" s="198"/>
      <c r="G5" s="199">
        <f>D10</f>
        <v>0</v>
      </c>
      <c r="H5" s="199"/>
      <c r="I5" s="199"/>
      <c r="J5" s="199"/>
      <c r="L5" s="159" t="s">
        <v>63</v>
      </c>
      <c r="M5" s="134">
        <f>D11</f>
        <v>0</v>
      </c>
    </row>
    <row r="6" spans="1:33" ht="13" x14ac:dyDescent="0.3">
      <c r="C6" s="99" t="s">
        <v>63</v>
      </c>
      <c r="D6" s="127" t="s">
        <v>164</v>
      </c>
      <c r="E6" s="50"/>
      <c r="I6" s="50"/>
    </row>
    <row r="7" spans="1:33" x14ac:dyDescent="0.25">
      <c r="E7" s="50"/>
      <c r="I7" s="50"/>
    </row>
    <row r="8" spans="1:33" x14ac:dyDescent="0.25">
      <c r="E8" s="50"/>
      <c r="I8" s="50"/>
    </row>
    <row r="9" spans="1:33" customFormat="1" x14ac:dyDescent="0.25">
      <c r="A9" s="129" t="s">
        <v>5</v>
      </c>
      <c r="B9" s="129" t="s">
        <v>6</v>
      </c>
      <c r="C9" s="129" t="s">
        <v>9</v>
      </c>
      <c r="E9" s="129" t="s">
        <v>71</v>
      </c>
      <c r="F9" s="129"/>
      <c r="G9" s="129"/>
      <c r="H9" s="129"/>
      <c r="I9" s="135"/>
      <c r="J9" s="129" t="s">
        <v>71</v>
      </c>
      <c r="K9" s="62"/>
      <c r="L9" s="136" t="s">
        <v>29</v>
      </c>
      <c r="M9" s="129" t="s">
        <v>84</v>
      </c>
      <c r="N9" s="79"/>
      <c r="O9" s="129"/>
      <c r="P9" s="129"/>
      <c r="Q9" s="129"/>
      <c r="R9" s="129"/>
      <c r="S9" s="129"/>
      <c r="V9" s="129"/>
      <c r="W9" s="129"/>
      <c r="X9" s="129"/>
      <c r="Y9" s="129"/>
      <c r="Z9" s="129"/>
      <c r="AC9" s="129"/>
      <c r="AD9" s="129"/>
      <c r="AE9" s="129"/>
      <c r="AF9" s="129"/>
      <c r="AG9" s="129"/>
    </row>
    <row r="10" spans="1:33" customFormat="1" ht="13" x14ac:dyDescent="0.3">
      <c r="A10" s="135"/>
      <c r="B10" s="19" t="s">
        <v>104</v>
      </c>
      <c r="C10" s="135"/>
      <c r="D10" s="104"/>
      <c r="E10" t="s">
        <v>72</v>
      </c>
      <c r="F10" t="s">
        <v>73</v>
      </c>
      <c r="G10" t="s">
        <v>74</v>
      </c>
      <c r="H10" t="s">
        <v>75</v>
      </c>
      <c r="I10" s="110" t="s">
        <v>138</v>
      </c>
      <c r="J10" s="129" t="s">
        <v>4</v>
      </c>
      <c r="K10" s="62"/>
      <c r="L10" s="135"/>
      <c r="M10" s="129" t="s">
        <v>4</v>
      </c>
      <c r="N10" s="64"/>
      <c r="O10" s="129" t="s">
        <v>78</v>
      </c>
      <c r="P10" s="110" t="s">
        <v>79</v>
      </c>
      <c r="Q10" s="131" t="s">
        <v>4</v>
      </c>
      <c r="R10" s="131" t="s">
        <v>30</v>
      </c>
      <c r="S10" s="135"/>
      <c r="T10" s="135"/>
      <c r="U10" s="129"/>
      <c r="V10" s="129"/>
      <c r="W10" s="129"/>
      <c r="X10" s="129"/>
      <c r="Y10" s="129"/>
    </row>
    <row r="11" spans="1:33" customFormat="1" ht="13" x14ac:dyDescent="0.3">
      <c r="A11" s="97">
        <v>20</v>
      </c>
      <c r="B11" s="97" t="s">
        <v>149</v>
      </c>
      <c r="C11" s="97" t="s">
        <v>94</v>
      </c>
      <c r="D11" s="98"/>
      <c r="E11" s="11">
        <v>6</v>
      </c>
      <c r="F11" s="11">
        <v>5.5</v>
      </c>
      <c r="G11" s="11">
        <v>5.5</v>
      </c>
      <c r="H11" s="11">
        <v>3</v>
      </c>
      <c r="I11" s="53"/>
      <c r="J11" s="43">
        <f t="shared" ref="J11:J17" si="0">((E11*0.3)+(F11*0.25)+(G11*0.35)+(H11*0.1))-I11</f>
        <v>5.3999999999999995</v>
      </c>
      <c r="K11" s="63"/>
      <c r="L11" s="23">
        <v>7.6</v>
      </c>
      <c r="M11" s="43">
        <f t="shared" ref="M11:M17" si="1">L11</f>
        <v>7.6</v>
      </c>
      <c r="N11" s="160"/>
      <c r="O11" s="13">
        <f t="shared" ref="O11:O17" si="2">J11</f>
        <v>5.3999999999999995</v>
      </c>
      <c r="P11" s="118">
        <f t="shared" ref="P11:P17" si="3">M11</f>
        <v>7.6</v>
      </c>
      <c r="Q11" s="45">
        <f t="shared" ref="Q11:Q17" si="4">(O11*0.5)+(P11*0.5)</f>
        <v>6.5</v>
      </c>
      <c r="R11" s="106">
        <v>7</v>
      </c>
      <c r="S11" s="135"/>
      <c r="T11" s="135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</row>
    <row r="12" spans="1:33" ht="13" x14ac:dyDescent="0.3">
      <c r="A12" s="97">
        <v>11</v>
      </c>
      <c r="B12" s="97" t="s">
        <v>133</v>
      </c>
      <c r="C12" s="97" t="s">
        <v>111</v>
      </c>
      <c r="D12" s="98"/>
      <c r="E12" s="11">
        <v>7</v>
      </c>
      <c r="F12" s="11">
        <v>7</v>
      </c>
      <c r="G12" s="11">
        <v>6</v>
      </c>
      <c r="H12" s="11">
        <v>4</v>
      </c>
      <c r="I12" s="53"/>
      <c r="J12" s="43">
        <f t="shared" si="0"/>
        <v>6.35</v>
      </c>
      <c r="K12" s="63"/>
      <c r="L12" s="23">
        <v>6.8</v>
      </c>
      <c r="M12" s="43">
        <f t="shared" si="1"/>
        <v>6.8</v>
      </c>
      <c r="N12" s="160"/>
      <c r="O12" s="13">
        <f t="shared" si="2"/>
        <v>6.35</v>
      </c>
      <c r="P12" s="118">
        <f t="shared" si="3"/>
        <v>6.8</v>
      </c>
      <c r="Q12" s="45">
        <f t="shared" si="4"/>
        <v>6.5749999999999993</v>
      </c>
      <c r="R12" s="106">
        <v>6</v>
      </c>
    </row>
    <row r="13" spans="1:33" ht="13" x14ac:dyDescent="0.3">
      <c r="A13" s="97">
        <v>26</v>
      </c>
      <c r="B13" s="97" t="s">
        <v>124</v>
      </c>
      <c r="C13" s="97" t="s">
        <v>94</v>
      </c>
      <c r="D13" s="98"/>
      <c r="E13" s="11">
        <v>6.5</v>
      </c>
      <c r="F13" s="11">
        <v>6</v>
      </c>
      <c r="G13" s="11">
        <v>6</v>
      </c>
      <c r="H13" s="11">
        <v>4</v>
      </c>
      <c r="I13" s="53"/>
      <c r="J13" s="43">
        <f t="shared" si="0"/>
        <v>5.95</v>
      </c>
      <c r="K13" s="63"/>
      <c r="L13" s="23">
        <v>8</v>
      </c>
      <c r="M13" s="43">
        <f t="shared" si="1"/>
        <v>8</v>
      </c>
      <c r="N13" s="160"/>
      <c r="O13" s="13">
        <f t="shared" si="2"/>
        <v>5.95</v>
      </c>
      <c r="P13" s="118">
        <f t="shared" si="3"/>
        <v>8</v>
      </c>
      <c r="Q13" s="45">
        <f t="shared" si="4"/>
        <v>6.9749999999999996</v>
      </c>
      <c r="R13" s="106">
        <v>5</v>
      </c>
    </row>
    <row r="14" spans="1:33" ht="13" x14ac:dyDescent="0.3">
      <c r="A14" s="97">
        <v>21</v>
      </c>
      <c r="B14" s="97" t="s">
        <v>123</v>
      </c>
      <c r="C14" s="97" t="s">
        <v>94</v>
      </c>
      <c r="D14" s="98"/>
      <c r="E14" s="11">
        <v>7.5</v>
      </c>
      <c r="F14" s="11">
        <v>7</v>
      </c>
      <c r="G14" s="11">
        <v>7</v>
      </c>
      <c r="H14" s="11">
        <v>5</v>
      </c>
      <c r="I14" s="53"/>
      <c r="J14" s="43">
        <f t="shared" si="0"/>
        <v>6.9499999999999993</v>
      </c>
      <c r="K14" s="63"/>
      <c r="L14" s="23">
        <v>7.2</v>
      </c>
      <c r="M14" s="43">
        <f t="shared" si="1"/>
        <v>7.2</v>
      </c>
      <c r="N14" s="160"/>
      <c r="O14" s="13">
        <f t="shared" si="2"/>
        <v>6.9499999999999993</v>
      </c>
      <c r="P14" s="118">
        <f t="shared" si="3"/>
        <v>7.2</v>
      </c>
      <c r="Q14" s="45">
        <f t="shared" si="4"/>
        <v>7.0749999999999993</v>
      </c>
      <c r="R14" s="106">
        <v>4</v>
      </c>
    </row>
    <row r="15" spans="1:33" ht="13" x14ac:dyDescent="0.3">
      <c r="A15" s="97">
        <v>22</v>
      </c>
      <c r="B15" s="97" t="s">
        <v>131</v>
      </c>
      <c r="C15" s="97" t="s">
        <v>94</v>
      </c>
      <c r="D15" s="98"/>
      <c r="E15" s="11">
        <v>6</v>
      </c>
      <c r="F15" s="11">
        <v>6</v>
      </c>
      <c r="G15" s="11">
        <v>6.8</v>
      </c>
      <c r="H15" s="11">
        <v>3</v>
      </c>
      <c r="I15" s="53"/>
      <c r="J15" s="43">
        <f t="shared" si="0"/>
        <v>5.9799999999999995</v>
      </c>
      <c r="K15" s="63"/>
      <c r="L15" s="23">
        <v>8.3000000000000007</v>
      </c>
      <c r="M15" s="43">
        <f t="shared" si="1"/>
        <v>8.3000000000000007</v>
      </c>
      <c r="N15" s="160"/>
      <c r="O15" s="13">
        <f t="shared" si="2"/>
        <v>5.9799999999999995</v>
      </c>
      <c r="P15" s="118">
        <f t="shared" si="3"/>
        <v>8.3000000000000007</v>
      </c>
      <c r="Q15" s="45">
        <f t="shared" si="4"/>
        <v>7.1400000000000006</v>
      </c>
      <c r="R15" s="106">
        <v>3</v>
      </c>
    </row>
    <row r="16" spans="1:33" ht="13" x14ac:dyDescent="0.3">
      <c r="A16" s="97">
        <v>27</v>
      </c>
      <c r="B16" s="97" t="s">
        <v>130</v>
      </c>
      <c r="C16" s="97" t="s">
        <v>99</v>
      </c>
      <c r="D16" s="98"/>
      <c r="E16" s="11">
        <v>7.5</v>
      </c>
      <c r="F16" s="11">
        <v>7</v>
      </c>
      <c r="G16" s="11">
        <v>6.8</v>
      </c>
      <c r="H16" s="11">
        <v>5</v>
      </c>
      <c r="I16" s="53"/>
      <c r="J16" s="43">
        <f t="shared" si="0"/>
        <v>6.88</v>
      </c>
      <c r="K16" s="63"/>
      <c r="L16" s="23">
        <v>7.8</v>
      </c>
      <c r="M16" s="43">
        <f t="shared" si="1"/>
        <v>7.8</v>
      </c>
      <c r="N16" s="160"/>
      <c r="O16" s="13">
        <f t="shared" si="2"/>
        <v>6.88</v>
      </c>
      <c r="P16" s="118">
        <f t="shared" si="3"/>
        <v>7.8</v>
      </c>
      <c r="Q16" s="45">
        <f t="shared" si="4"/>
        <v>7.34</v>
      </c>
      <c r="R16" s="106">
        <v>2</v>
      </c>
      <c r="U16"/>
      <c r="V16"/>
      <c r="W16" s="13"/>
      <c r="X16" s="13"/>
      <c r="Y16"/>
      <c r="Z16"/>
      <c r="AA16"/>
      <c r="AB16"/>
      <c r="AC16"/>
      <c r="AD16"/>
      <c r="AE16"/>
      <c r="AF16"/>
      <c r="AG16"/>
    </row>
    <row r="17" spans="1:18" ht="13" x14ac:dyDescent="0.3">
      <c r="A17" s="97">
        <v>24</v>
      </c>
      <c r="B17" s="97" t="s">
        <v>129</v>
      </c>
      <c r="C17" s="97" t="s">
        <v>94</v>
      </c>
      <c r="D17" s="98"/>
      <c r="E17" s="11">
        <v>7.5</v>
      </c>
      <c r="F17" s="11">
        <v>7.8</v>
      </c>
      <c r="G17" s="11">
        <v>7</v>
      </c>
      <c r="H17" s="11">
        <v>5</v>
      </c>
      <c r="I17" s="53"/>
      <c r="J17" s="43">
        <f t="shared" si="0"/>
        <v>7.15</v>
      </c>
      <c r="K17" s="63"/>
      <c r="L17" s="23">
        <v>8.6</v>
      </c>
      <c r="M17" s="43">
        <f t="shared" si="1"/>
        <v>8.6</v>
      </c>
      <c r="N17" s="160"/>
      <c r="O17" s="13">
        <f t="shared" si="2"/>
        <v>7.15</v>
      </c>
      <c r="P17" s="118">
        <f t="shared" si="3"/>
        <v>8.6</v>
      </c>
      <c r="Q17" s="45">
        <f t="shared" si="4"/>
        <v>7.875</v>
      </c>
      <c r="R17" s="106">
        <v>1</v>
      </c>
    </row>
    <row r="18" spans="1:18" s="163" customFormat="1" ht="13" x14ac:dyDescent="0.3">
      <c r="A18" s="100"/>
      <c r="B18" s="100"/>
      <c r="C18" s="100"/>
      <c r="D18" s="100"/>
      <c r="E18" s="162"/>
      <c r="F18" s="162"/>
      <c r="G18" s="162"/>
      <c r="H18" s="162"/>
      <c r="J18" s="161"/>
      <c r="K18" s="161"/>
      <c r="L18" s="164"/>
      <c r="M18" s="161"/>
      <c r="N18" s="165"/>
      <c r="O18" s="161"/>
      <c r="P18" s="166"/>
      <c r="Q18" s="167"/>
      <c r="R18" s="168"/>
    </row>
    <row r="19" spans="1:18" s="163" customFormat="1" ht="13" x14ac:dyDescent="0.3">
      <c r="A19" s="100"/>
      <c r="B19" s="169" t="s">
        <v>105</v>
      </c>
      <c r="C19" s="100"/>
      <c r="D19" s="100"/>
      <c r="E19" s="162"/>
      <c r="F19" s="162"/>
      <c r="G19" s="162"/>
      <c r="H19" s="162"/>
      <c r="J19" s="161"/>
      <c r="K19" s="161"/>
      <c r="L19" s="164"/>
      <c r="M19" s="161"/>
      <c r="N19" s="165"/>
      <c r="O19" s="161"/>
      <c r="P19" s="166"/>
      <c r="Q19" s="167"/>
      <c r="R19" s="168"/>
    </row>
    <row r="20" spans="1:18" ht="13" x14ac:dyDescent="0.3">
      <c r="A20" s="97">
        <v>25</v>
      </c>
      <c r="B20" s="97" t="s">
        <v>118</v>
      </c>
      <c r="C20" s="97" t="s">
        <v>94</v>
      </c>
      <c r="D20" s="98"/>
      <c r="E20" s="11">
        <v>4.5</v>
      </c>
      <c r="F20" s="11">
        <v>5</v>
      </c>
      <c r="G20" s="11">
        <v>4</v>
      </c>
      <c r="H20" s="11">
        <v>4</v>
      </c>
      <c r="I20" s="53"/>
      <c r="J20" s="43">
        <f t="shared" ref="J20:J28" si="5">((E20*0.3)+(F20*0.25)+(G20*0.35)+(H20*0.1))-I20</f>
        <v>4.3999999999999995</v>
      </c>
      <c r="K20" s="63"/>
      <c r="L20" s="23">
        <v>6.8</v>
      </c>
      <c r="M20" s="43">
        <f t="shared" ref="M20:M28" si="6">L20</f>
        <v>6.8</v>
      </c>
      <c r="N20" s="160"/>
      <c r="O20" s="13">
        <f t="shared" ref="O20:O28" si="7">J20</f>
        <v>4.3999999999999995</v>
      </c>
      <c r="P20" s="118">
        <f t="shared" ref="P20:P28" si="8">M20</f>
        <v>6.8</v>
      </c>
      <c r="Q20" s="45">
        <f t="shared" ref="Q20:Q28" si="9">(O20*0.5)+(P20*0.5)</f>
        <v>5.6</v>
      </c>
      <c r="R20" s="106">
        <v>9</v>
      </c>
    </row>
    <row r="21" spans="1:18" ht="13" x14ac:dyDescent="0.3">
      <c r="A21" s="97">
        <v>5</v>
      </c>
      <c r="B21" s="97" t="s">
        <v>120</v>
      </c>
      <c r="C21" s="97" t="s">
        <v>98</v>
      </c>
      <c r="D21" s="98"/>
      <c r="E21" s="11">
        <v>5.5</v>
      </c>
      <c r="F21" s="11">
        <v>4</v>
      </c>
      <c r="G21" s="11">
        <v>5.5</v>
      </c>
      <c r="H21" s="11">
        <v>3</v>
      </c>
      <c r="I21" s="53"/>
      <c r="J21" s="43">
        <f t="shared" si="5"/>
        <v>4.8749999999999991</v>
      </c>
      <c r="K21" s="63"/>
      <c r="L21" s="23">
        <v>6.8</v>
      </c>
      <c r="M21" s="43">
        <f t="shared" si="6"/>
        <v>6.8</v>
      </c>
      <c r="N21" s="160"/>
      <c r="O21" s="13">
        <f t="shared" si="7"/>
        <v>4.8749999999999991</v>
      </c>
      <c r="P21" s="118">
        <f t="shared" si="8"/>
        <v>6.8</v>
      </c>
      <c r="Q21" s="45">
        <f t="shared" si="9"/>
        <v>5.8374999999999995</v>
      </c>
      <c r="R21" s="106">
        <v>8</v>
      </c>
    </row>
    <row r="22" spans="1:18" ht="13" x14ac:dyDescent="0.3">
      <c r="A22" s="97">
        <v>3</v>
      </c>
      <c r="B22" s="97" t="s">
        <v>113</v>
      </c>
      <c r="C22" s="97" t="s">
        <v>98</v>
      </c>
      <c r="D22" s="98"/>
      <c r="E22" s="11">
        <v>5</v>
      </c>
      <c r="F22" s="11">
        <v>5</v>
      </c>
      <c r="G22" s="11">
        <v>5.8</v>
      </c>
      <c r="H22" s="11">
        <v>3</v>
      </c>
      <c r="I22" s="53"/>
      <c r="J22" s="43">
        <f t="shared" si="5"/>
        <v>5.0799999999999992</v>
      </c>
      <c r="K22" s="63"/>
      <c r="L22" s="23">
        <v>7.4</v>
      </c>
      <c r="M22" s="43">
        <f t="shared" si="6"/>
        <v>7.4</v>
      </c>
      <c r="N22" s="160"/>
      <c r="O22" s="13">
        <f t="shared" si="7"/>
        <v>5.0799999999999992</v>
      </c>
      <c r="P22" s="118">
        <f t="shared" si="8"/>
        <v>7.4</v>
      </c>
      <c r="Q22" s="45">
        <f t="shared" si="9"/>
        <v>6.24</v>
      </c>
      <c r="R22" s="106">
        <v>7</v>
      </c>
    </row>
    <row r="23" spans="1:18" ht="13" x14ac:dyDescent="0.3">
      <c r="A23" s="97">
        <v>16</v>
      </c>
      <c r="B23" s="97" t="s">
        <v>116</v>
      </c>
      <c r="C23" s="97" t="s">
        <v>91</v>
      </c>
      <c r="D23" s="98"/>
      <c r="E23" s="11">
        <v>6.5</v>
      </c>
      <c r="F23" s="11">
        <v>5.5</v>
      </c>
      <c r="G23" s="11">
        <v>5</v>
      </c>
      <c r="H23" s="11">
        <v>3</v>
      </c>
      <c r="I23" s="53"/>
      <c r="J23" s="43">
        <f t="shared" si="5"/>
        <v>5.375</v>
      </c>
      <c r="K23" s="63"/>
      <c r="L23" s="23">
        <v>7.3</v>
      </c>
      <c r="M23" s="43">
        <f t="shared" si="6"/>
        <v>7.3</v>
      </c>
      <c r="N23" s="160"/>
      <c r="O23" s="13">
        <f t="shared" si="7"/>
        <v>5.375</v>
      </c>
      <c r="P23" s="118">
        <f t="shared" si="8"/>
        <v>7.3</v>
      </c>
      <c r="Q23" s="45">
        <f t="shared" si="9"/>
        <v>6.3375000000000004</v>
      </c>
      <c r="R23" s="106">
        <v>6</v>
      </c>
    </row>
    <row r="24" spans="1:18" ht="13" x14ac:dyDescent="0.3">
      <c r="A24" s="97">
        <v>2</v>
      </c>
      <c r="B24" s="97" t="s">
        <v>115</v>
      </c>
      <c r="C24" s="97" t="s">
        <v>98</v>
      </c>
      <c r="D24" s="98"/>
      <c r="E24" s="11">
        <v>4.5</v>
      </c>
      <c r="F24" s="11">
        <v>5.5</v>
      </c>
      <c r="G24" s="11">
        <v>5</v>
      </c>
      <c r="H24" s="11">
        <v>5</v>
      </c>
      <c r="I24" s="53"/>
      <c r="J24" s="43">
        <f t="shared" si="5"/>
        <v>4.9749999999999996</v>
      </c>
      <c r="K24" s="63"/>
      <c r="L24" s="23">
        <v>8</v>
      </c>
      <c r="M24" s="43">
        <f t="shared" si="6"/>
        <v>8</v>
      </c>
      <c r="N24" s="160"/>
      <c r="O24" s="13">
        <f t="shared" si="7"/>
        <v>4.9749999999999996</v>
      </c>
      <c r="P24" s="118">
        <f t="shared" si="8"/>
        <v>8</v>
      </c>
      <c r="Q24" s="45">
        <f t="shared" si="9"/>
        <v>6.4874999999999998</v>
      </c>
      <c r="R24" s="106">
        <v>5</v>
      </c>
    </row>
    <row r="25" spans="1:18" ht="13" x14ac:dyDescent="0.3">
      <c r="A25" s="97">
        <v>7</v>
      </c>
      <c r="B25" s="97" t="s">
        <v>151</v>
      </c>
      <c r="C25" s="97" t="s">
        <v>98</v>
      </c>
      <c r="D25" s="98"/>
      <c r="E25" s="11">
        <v>6</v>
      </c>
      <c r="F25" s="11">
        <v>6</v>
      </c>
      <c r="G25" s="11">
        <v>6</v>
      </c>
      <c r="H25" s="11">
        <v>3</v>
      </c>
      <c r="I25" s="53"/>
      <c r="J25" s="43">
        <f t="shared" si="5"/>
        <v>5.6999999999999993</v>
      </c>
      <c r="K25" s="63"/>
      <c r="L25" s="23">
        <v>8.1</v>
      </c>
      <c r="M25" s="43">
        <f t="shared" si="6"/>
        <v>8.1</v>
      </c>
      <c r="N25" s="160"/>
      <c r="O25" s="13">
        <f t="shared" si="7"/>
        <v>5.6999999999999993</v>
      </c>
      <c r="P25" s="118">
        <f t="shared" si="8"/>
        <v>8.1</v>
      </c>
      <c r="Q25" s="45">
        <f t="shared" si="9"/>
        <v>6.8999999999999995</v>
      </c>
      <c r="R25" s="106">
        <v>4</v>
      </c>
    </row>
    <row r="26" spans="1:18" ht="13" x14ac:dyDescent="0.3">
      <c r="A26" s="97">
        <v>9</v>
      </c>
      <c r="B26" s="97" t="s">
        <v>117</v>
      </c>
      <c r="C26" s="97" t="s">
        <v>111</v>
      </c>
      <c r="D26" s="98"/>
      <c r="E26" s="11">
        <v>7.5</v>
      </c>
      <c r="F26" s="11">
        <v>6.5</v>
      </c>
      <c r="G26" s="11">
        <v>7</v>
      </c>
      <c r="H26" s="11">
        <v>3</v>
      </c>
      <c r="I26" s="53"/>
      <c r="J26" s="43">
        <f t="shared" si="5"/>
        <v>6.6249999999999991</v>
      </c>
      <c r="K26" s="63"/>
      <c r="L26" s="23">
        <v>7.3</v>
      </c>
      <c r="M26" s="43">
        <f t="shared" si="6"/>
        <v>7.3</v>
      </c>
      <c r="N26" s="160"/>
      <c r="O26" s="13">
        <f t="shared" si="7"/>
        <v>6.6249999999999991</v>
      </c>
      <c r="P26" s="118">
        <f t="shared" si="8"/>
        <v>7.3</v>
      </c>
      <c r="Q26" s="45">
        <f t="shared" si="9"/>
        <v>6.9624999999999995</v>
      </c>
      <c r="R26" s="106">
        <v>3</v>
      </c>
    </row>
    <row r="27" spans="1:18" ht="13" x14ac:dyDescent="0.3">
      <c r="A27" s="97">
        <v>12</v>
      </c>
      <c r="B27" s="97" t="s">
        <v>108</v>
      </c>
      <c r="C27" s="97" t="s">
        <v>111</v>
      </c>
      <c r="D27" s="98"/>
      <c r="E27" s="11">
        <v>8</v>
      </c>
      <c r="F27" s="11">
        <v>7</v>
      </c>
      <c r="G27" s="11">
        <v>7</v>
      </c>
      <c r="H27" s="11">
        <v>3</v>
      </c>
      <c r="I27" s="53"/>
      <c r="J27" s="43">
        <f t="shared" si="5"/>
        <v>6.8999999999999995</v>
      </c>
      <c r="K27" s="63"/>
      <c r="L27" s="23">
        <v>7.6</v>
      </c>
      <c r="M27" s="43">
        <f t="shared" si="6"/>
        <v>7.6</v>
      </c>
      <c r="N27" s="160"/>
      <c r="O27" s="13">
        <f t="shared" si="7"/>
        <v>6.8999999999999995</v>
      </c>
      <c r="P27" s="118">
        <f t="shared" si="8"/>
        <v>7.6</v>
      </c>
      <c r="Q27" s="45">
        <f t="shared" si="9"/>
        <v>7.25</v>
      </c>
      <c r="R27" s="106">
        <v>2</v>
      </c>
    </row>
    <row r="28" spans="1:18" ht="13" x14ac:dyDescent="0.3">
      <c r="A28" s="97">
        <v>28</v>
      </c>
      <c r="B28" s="97" t="s">
        <v>154</v>
      </c>
      <c r="C28" s="97" t="s">
        <v>99</v>
      </c>
      <c r="D28" s="98"/>
      <c r="E28" s="11">
        <v>7</v>
      </c>
      <c r="F28" s="11">
        <v>6.5</v>
      </c>
      <c r="G28" s="11">
        <v>6.5</v>
      </c>
      <c r="H28" s="11">
        <v>4</v>
      </c>
      <c r="I28" s="53"/>
      <c r="J28" s="43">
        <f t="shared" si="5"/>
        <v>6.4</v>
      </c>
      <c r="K28" s="63"/>
      <c r="L28" s="23">
        <v>8.4</v>
      </c>
      <c r="M28" s="43">
        <f t="shared" si="6"/>
        <v>8.4</v>
      </c>
      <c r="N28" s="160"/>
      <c r="O28" s="13">
        <f t="shared" si="7"/>
        <v>6.4</v>
      </c>
      <c r="P28" s="118">
        <f t="shared" si="8"/>
        <v>8.4</v>
      </c>
      <c r="Q28" s="45">
        <f t="shared" si="9"/>
        <v>7.4</v>
      </c>
      <c r="R28" s="106">
        <v>1</v>
      </c>
    </row>
  </sheetData>
  <sortState xmlns:xlrd2="http://schemas.microsoft.com/office/spreadsheetml/2017/richdata2" ref="A20:AG28">
    <sortCondition ref="Q20:Q28"/>
  </sortState>
  <mergeCells count="5">
    <mergeCell ref="E5:F5"/>
    <mergeCell ref="G5:J5"/>
    <mergeCell ref="A1:B1"/>
    <mergeCell ref="A2:C2"/>
    <mergeCell ref="A3:B3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BB18"/>
  <sheetViews>
    <sheetView zoomScale="90" zoomScaleNormal="90" workbookViewId="0">
      <pane xSplit="4" topLeftCell="Z1" activePane="topRight" state="frozen"/>
      <selection pane="topRight" sqref="A1:B1"/>
    </sheetView>
  </sheetViews>
  <sheetFormatPr defaultColWidth="9.1796875" defaultRowHeight="12.5" x14ac:dyDescent="0.25"/>
  <cols>
    <col min="1" max="1" width="5.54296875" style="15" customWidth="1"/>
    <col min="2" max="2" width="23.54296875" style="15" customWidth="1"/>
    <col min="3" max="3" width="24.54296875" style="15" bestFit="1" customWidth="1"/>
    <col min="4" max="4" width="14.54296875" style="38" customWidth="1"/>
    <col min="5" max="5" width="5.7265625" style="15" customWidth="1"/>
    <col min="6" max="8" width="5.7265625" style="38" customWidth="1"/>
    <col min="9" max="9" width="9.54296875" style="15" bestFit="1" customWidth="1"/>
    <col min="10" max="10" width="6.54296875" style="38" bestFit="1" customWidth="1"/>
    <col min="11" max="11" width="6.7265625" style="15" customWidth="1"/>
    <col min="12" max="12" width="8.81640625" style="15" customWidth="1"/>
    <col min="13" max="13" width="8.81640625" style="15" bestFit="1" customWidth="1"/>
    <col min="14" max="14" width="7.453125" style="38" customWidth="1"/>
    <col min="15" max="15" width="5.54296875" style="38" customWidth="1"/>
    <col min="16" max="16" width="6.54296875" style="15" customWidth="1"/>
    <col min="17" max="17" width="6" style="15" customWidth="1"/>
    <col min="18" max="18" width="6.453125" style="15" customWidth="1"/>
    <col min="19" max="19" width="5.7265625" style="15" customWidth="1"/>
    <col min="20" max="21" width="6.1796875" style="15" customWidth="1"/>
    <col min="22" max="22" width="6.453125" style="15" customWidth="1"/>
    <col min="23" max="23" width="7.54296875" style="15" customWidth="1"/>
    <col min="24" max="24" width="7.1796875" style="15" bestFit="1" customWidth="1"/>
    <col min="25" max="25" width="6.1796875" style="15" bestFit="1" customWidth="1"/>
    <col min="26" max="26" width="5.81640625" style="15" customWidth="1"/>
    <col min="27" max="16384" width="9.1796875" style="15"/>
  </cols>
  <sheetData>
    <row r="1" spans="1:54" ht="13" x14ac:dyDescent="0.3">
      <c r="A1" s="194" t="str">
        <f>CompInfo!B1</f>
        <v>Vaulting SA</v>
      </c>
      <c r="B1" s="194"/>
    </row>
    <row r="2" spans="1:54" ht="13" x14ac:dyDescent="0.3">
      <c r="A2" s="195" t="str">
        <f>CompInfo!B2</f>
        <v>South Australian Vaulting Championships 2019</v>
      </c>
      <c r="B2" s="195"/>
      <c r="C2" s="195"/>
    </row>
    <row r="3" spans="1:54" ht="13" x14ac:dyDescent="0.3">
      <c r="A3" s="196" t="str">
        <f>CompInfo!B3</f>
        <v>7th-8th September 2019</v>
      </c>
      <c r="B3" s="196"/>
    </row>
    <row r="4" spans="1:54" x14ac:dyDescent="0.25">
      <c r="E4" s="21"/>
      <c r="F4" s="39"/>
      <c r="G4" s="39"/>
      <c r="H4" s="39"/>
      <c r="I4" s="21"/>
      <c r="J4" s="39"/>
    </row>
    <row r="5" spans="1:54" s="21" customFormat="1" ht="13" x14ac:dyDescent="0.3">
      <c r="A5" s="19" t="s">
        <v>134</v>
      </c>
      <c r="B5" s="19"/>
      <c r="C5" s="99" t="s">
        <v>0</v>
      </c>
      <c r="D5" s="127" t="s">
        <v>163</v>
      </c>
      <c r="E5" s="200" t="s">
        <v>85</v>
      </c>
      <c r="F5" s="200"/>
      <c r="G5" s="87" t="str">
        <f>D5</f>
        <v>J. Leadbeater</v>
      </c>
      <c r="H5" s="39"/>
      <c r="N5" s="66"/>
      <c r="O5" s="60"/>
      <c r="P5" s="198" t="s">
        <v>63</v>
      </c>
      <c r="Q5" s="198"/>
      <c r="R5" s="199" t="str">
        <f>D6</f>
        <v>A. Deeks</v>
      </c>
      <c r="S5" s="199"/>
      <c r="T5" s="199"/>
      <c r="Z5" s="1"/>
      <c r="AD5" s="50"/>
    </row>
    <row r="6" spans="1:54" ht="13" x14ac:dyDescent="0.3">
      <c r="C6" s="99" t="s">
        <v>63</v>
      </c>
      <c r="D6" s="127" t="s">
        <v>164</v>
      </c>
      <c r="N6" s="67"/>
      <c r="O6" s="61"/>
      <c r="P6" s="38"/>
      <c r="Q6" s="38"/>
      <c r="R6" s="67"/>
      <c r="Z6" s="1"/>
      <c r="AD6" s="50"/>
    </row>
    <row r="7" spans="1:54" x14ac:dyDescent="0.25">
      <c r="D7" s="170"/>
      <c r="N7" s="67"/>
      <c r="O7" s="61"/>
      <c r="P7" s="38"/>
      <c r="Q7" s="38"/>
      <c r="R7" s="67"/>
      <c r="Z7" s="1"/>
      <c r="AD7" s="50"/>
    </row>
    <row r="8" spans="1:54" x14ac:dyDescent="0.25">
      <c r="J8" s="15"/>
      <c r="N8" s="67"/>
      <c r="O8" s="61"/>
      <c r="P8" s="38"/>
      <c r="Q8" s="38"/>
      <c r="R8" s="67"/>
      <c r="Z8" s="1"/>
      <c r="AD8" s="50"/>
    </row>
    <row r="9" spans="1:54" customFormat="1" ht="13" x14ac:dyDescent="0.3">
      <c r="B9" s="5" t="s">
        <v>136</v>
      </c>
      <c r="F9" s="105"/>
      <c r="G9" s="105"/>
      <c r="H9" s="105"/>
      <c r="I9" s="105"/>
      <c r="J9" s="105"/>
      <c r="K9" s="105"/>
      <c r="L9" s="105"/>
      <c r="M9" s="105"/>
      <c r="N9" s="105"/>
      <c r="O9" s="8"/>
      <c r="P9" s="105"/>
      <c r="Q9" s="105"/>
      <c r="R9" s="105"/>
      <c r="S9" s="105"/>
      <c r="T9" s="105"/>
      <c r="U9" s="105"/>
      <c r="V9" s="50"/>
      <c r="W9" s="42"/>
      <c r="X9" s="42"/>
      <c r="Y9" s="42"/>
      <c r="Z9" s="1"/>
      <c r="AA9" s="42"/>
      <c r="AB9" s="15"/>
      <c r="AC9" s="42"/>
      <c r="AD9" s="50"/>
      <c r="AJ9" s="88"/>
      <c r="AK9" s="88"/>
      <c r="AL9" s="88"/>
      <c r="AM9" s="88"/>
      <c r="AN9" s="88"/>
      <c r="AQ9" s="88"/>
      <c r="AR9" s="88"/>
      <c r="AS9" s="88"/>
      <c r="AT9" s="88"/>
      <c r="AU9" s="88"/>
      <c r="AX9" s="88"/>
      <c r="AY9" s="88"/>
      <c r="AZ9" s="88"/>
      <c r="BA9" s="88"/>
      <c r="BB9" s="88"/>
    </row>
    <row r="10" spans="1:54" customFormat="1" ht="13" x14ac:dyDescent="0.3">
      <c r="A10" s="88" t="s">
        <v>5</v>
      </c>
      <c r="B10" s="88" t="s">
        <v>6</v>
      </c>
      <c r="C10" s="88" t="s">
        <v>7</v>
      </c>
      <c r="D10" s="104"/>
      <c r="E10" s="88" t="s">
        <v>10</v>
      </c>
      <c r="F10" s="88" t="s">
        <v>46</v>
      </c>
      <c r="G10" s="88" t="s">
        <v>11</v>
      </c>
      <c r="H10" s="88" t="s">
        <v>31</v>
      </c>
      <c r="I10" s="88" t="s">
        <v>49</v>
      </c>
      <c r="J10" s="88" t="s">
        <v>50</v>
      </c>
      <c r="K10" s="88" t="s">
        <v>32</v>
      </c>
      <c r="L10" s="88" t="s">
        <v>51</v>
      </c>
      <c r="M10" s="88" t="s">
        <v>18</v>
      </c>
      <c r="N10" s="88" t="s">
        <v>19</v>
      </c>
      <c r="O10" s="8"/>
      <c r="P10" s="88" t="s">
        <v>10</v>
      </c>
      <c r="Q10" s="88" t="s">
        <v>46</v>
      </c>
      <c r="R10" s="88" t="s">
        <v>11</v>
      </c>
      <c r="S10" s="88" t="s">
        <v>31</v>
      </c>
      <c r="T10" s="88" t="s">
        <v>49</v>
      </c>
      <c r="U10" s="88" t="s">
        <v>50</v>
      </c>
      <c r="V10" s="88" t="s">
        <v>32</v>
      </c>
      <c r="W10" s="88" t="s">
        <v>51</v>
      </c>
      <c r="X10" s="88" t="s">
        <v>18</v>
      </c>
      <c r="Y10" s="88" t="s">
        <v>19</v>
      </c>
      <c r="Z10" s="8"/>
      <c r="AA10" s="88" t="s">
        <v>78</v>
      </c>
      <c r="AB10" s="110" t="s">
        <v>79</v>
      </c>
      <c r="AC10" s="89" t="s">
        <v>4</v>
      </c>
      <c r="AD10" s="89" t="s">
        <v>30</v>
      </c>
      <c r="AE10" s="88"/>
      <c r="AF10" s="88"/>
      <c r="AG10" s="88"/>
      <c r="AH10" s="88"/>
      <c r="AI10" s="88"/>
    </row>
    <row r="11" spans="1:54" customFormat="1" ht="13" x14ac:dyDescent="0.3">
      <c r="A11" s="97">
        <v>15</v>
      </c>
      <c r="B11" s="97" t="s">
        <v>107</v>
      </c>
      <c r="C11" s="103" t="s">
        <v>91</v>
      </c>
      <c r="D11" s="98"/>
      <c r="E11" s="11">
        <v>3</v>
      </c>
      <c r="F11" s="11">
        <v>6.5</v>
      </c>
      <c r="G11" s="11">
        <v>6</v>
      </c>
      <c r="H11" s="11">
        <v>6.8</v>
      </c>
      <c r="I11" s="11">
        <v>7</v>
      </c>
      <c r="J11" s="11">
        <v>7</v>
      </c>
      <c r="K11" s="11">
        <v>6.8</v>
      </c>
      <c r="L11" s="11">
        <v>5.5</v>
      </c>
      <c r="M11" s="13">
        <f>SUM(E11:L11)</f>
        <v>48.599999999999994</v>
      </c>
      <c r="N11" s="13">
        <f>M11/8</f>
        <v>6.0749999999999993</v>
      </c>
      <c r="O11" s="1"/>
      <c r="P11" s="11">
        <v>5.3</v>
      </c>
      <c r="Q11" s="11">
        <v>6.8</v>
      </c>
      <c r="R11" s="11">
        <v>7</v>
      </c>
      <c r="S11" s="11">
        <v>6.5</v>
      </c>
      <c r="T11" s="11">
        <v>5.8</v>
      </c>
      <c r="U11" s="11">
        <v>5.5</v>
      </c>
      <c r="V11" s="11">
        <v>5.5</v>
      </c>
      <c r="W11" s="11">
        <v>5.5</v>
      </c>
      <c r="X11" s="13">
        <f>SUM(P11:W11)</f>
        <v>47.900000000000006</v>
      </c>
      <c r="Y11" s="13">
        <f>X11/8</f>
        <v>5.9875000000000007</v>
      </c>
      <c r="Z11" s="1"/>
      <c r="AA11" s="13">
        <f>N11</f>
        <v>6.0749999999999993</v>
      </c>
      <c r="AB11" s="118">
        <f>Y11</f>
        <v>5.9875000000000007</v>
      </c>
      <c r="AC11" s="45">
        <f>(AA11*0.5)+(AB11*0.5)</f>
        <v>6.03125</v>
      </c>
      <c r="AD11" s="106">
        <v>1</v>
      </c>
      <c r="AG11" s="13"/>
      <c r="AH11" s="13"/>
    </row>
    <row r="12" spans="1:54" s="50" customFormat="1" ht="13" x14ac:dyDescent="0.3">
      <c r="A12" s="100"/>
      <c r="B12" s="100"/>
      <c r="C12" s="100"/>
      <c r="D12" s="100"/>
      <c r="E12" s="100"/>
      <c r="F12" s="101"/>
      <c r="G12" s="101"/>
      <c r="H12" s="101"/>
      <c r="I12" s="101"/>
      <c r="J12" s="101"/>
      <c r="K12" s="43"/>
      <c r="L12" s="101"/>
      <c r="M12" s="101"/>
      <c r="N12" s="101"/>
      <c r="O12" s="101"/>
      <c r="P12" s="101"/>
      <c r="Q12" s="101"/>
      <c r="R12" s="101"/>
      <c r="S12" s="101"/>
      <c r="T12" s="43"/>
      <c r="U12" s="43"/>
      <c r="W12" s="101"/>
      <c r="X12" s="101"/>
      <c r="Y12" s="101"/>
      <c r="Z12" s="101"/>
      <c r="AA12" s="101"/>
      <c r="AB12" s="43"/>
      <c r="AD12" s="101"/>
      <c r="AE12" s="43"/>
      <c r="AG12" s="43"/>
      <c r="AH12" s="43"/>
      <c r="AI12" s="102"/>
      <c r="AJ12" s="102"/>
      <c r="AK12" s="43"/>
      <c r="AN12" s="43"/>
      <c r="AO12" s="43"/>
    </row>
    <row r="13" spans="1:54" s="50" customFormat="1" ht="13" x14ac:dyDescent="0.3">
      <c r="A13" s="100"/>
      <c r="B13" s="100"/>
      <c r="C13" s="100"/>
      <c r="D13" s="100"/>
      <c r="E13" s="198" t="s">
        <v>85</v>
      </c>
      <c r="F13" s="198"/>
      <c r="G13" s="199">
        <f>D13</f>
        <v>0</v>
      </c>
      <c r="H13" s="199"/>
      <c r="I13" s="199"/>
      <c r="J13" s="101"/>
      <c r="K13" s="101"/>
      <c r="L13" s="90" t="s">
        <v>63</v>
      </c>
      <c r="M13" s="199">
        <f>D14</f>
        <v>0</v>
      </c>
      <c r="N13" s="199"/>
      <c r="O13" s="199"/>
      <c r="P13" s="101"/>
      <c r="Q13" s="101"/>
      <c r="R13" s="101"/>
      <c r="S13" s="101"/>
      <c r="T13" s="43"/>
      <c r="U13" s="43"/>
      <c r="W13" s="101"/>
      <c r="X13" s="101"/>
      <c r="Y13" s="101"/>
      <c r="Z13" s="101"/>
      <c r="AA13" s="101"/>
      <c r="AB13" s="43"/>
      <c r="AD13" s="101"/>
      <c r="AE13" s="43"/>
      <c r="AG13" s="43"/>
      <c r="AH13" s="43"/>
      <c r="AI13" s="102"/>
      <c r="AJ13" s="102"/>
      <c r="AK13" s="43"/>
      <c r="AN13" s="43"/>
      <c r="AO13" s="43"/>
    </row>
    <row r="14" spans="1:54" ht="13" x14ac:dyDescent="0.3">
      <c r="B14" s="19" t="s">
        <v>135</v>
      </c>
      <c r="E14" s="35" t="s">
        <v>71</v>
      </c>
      <c r="F14" s="35"/>
      <c r="G14" s="35"/>
      <c r="H14" s="35"/>
      <c r="J14" s="35" t="s">
        <v>71</v>
      </c>
      <c r="K14" s="62"/>
      <c r="L14" s="39" t="s">
        <v>29</v>
      </c>
      <c r="M14" s="35" t="s">
        <v>84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68" t="s">
        <v>78</v>
      </c>
      <c r="AB14" s="68" t="s">
        <v>79</v>
      </c>
      <c r="AC14" s="37" t="s">
        <v>4</v>
      </c>
      <c r="AD14" s="37" t="s">
        <v>30</v>
      </c>
    </row>
    <row r="15" spans="1:54" ht="13" x14ac:dyDescent="0.3">
      <c r="A15" s="21" t="s">
        <v>5</v>
      </c>
      <c r="B15" s="21" t="s">
        <v>6</v>
      </c>
      <c r="C15" s="21" t="s">
        <v>9</v>
      </c>
      <c r="D15" s="39"/>
      <c r="E15" t="s">
        <v>72</v>
      </c>
      <c r="F15" t="s">
        <v>73</v>
      </c>
      <c r="G15" t="s">
        <v>74</v>
      </c>
      <c r="H15" t="s">
        <v>75</v>
      </c>
      <c r="I15" s="110" t="s">
        <v>138</v>
      </c>
      <c r="J15" s="35" t="s">
        <v>4</v>
      </c>
      <c r="K15" s="62"/>
      <c r="L15" s="38"/>
      <c r="M15" s="35" t="s">
        <v>4</v>
      </c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7"/>
      <c r="AB15" s="67"/>
      <c r="AC15" s="19"/>
      <c r="AD15" s="19"/>
    </row>
    <row r="16" spans="1:54" ht="13" x14ac:dyDescent="0.3">
      <c r="A16" s="97">
        <v>15</v>
      </c>
      <c r="B16" s="97" t="s">
        <v>107</v>
      </c>
      <c r="C16" s="97" t="s">
        <v>91</v>
      </c>
      <c r="E16" s="11">
        <v>5.5</v>
      </c>
      <c r="F16" s="11">
        <v>5</v>
      </c>
      <c r="G16" s="11">
        <v>6</v>
      </c>
      <c r="H16" s="11">
        <v>5.5</v>
      </c>
      <c r="I16" s="53"/>
      <c r="J16" s="43">
        <f>((E16*0.3)+(F16*0.25)+(G16*0.35)+(H16*0.1))-I16</f>
        <v>5.55</v>
      </c>
      <c r="K16" s="63"/>
      <c r="L16" s="23">
        <v>8.3000000000000007</v>
      </c>
      <c r="M16" s="43">
        <f>L16</f>
        <v>8.3000000000000007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69">
        <f>J16</f>
        <v>5.55</v>
      </c>
      <c r="AB16" s="69">
        <f>M16</f>
        <v>8.3000000000000007</v>
      </c>
      <c r="AC16" s="56">
        <f>(AA16*0.5)+(AB16*0.5)</f>
        <v>6.9250000000000007</v>
      </c>
      <c r="AD16" s="19">
        <v>1</v>
      </c>
    </row>
    <row r="18" spans="2:2" x14ac:dyDescent="0.25">
      <c r="B18" s="24"/>
    </row>
  </sheetData>
  <mergeCells count="9">
    <mergeCell ref="R5:T5"/>
    <mergeCell ref="P5:Q5"/>
    <mergeCell ref="G13:I13"/>
    <mergeCell ref="M13:O13"/>
    <mergeCell ref="E13:F13"/>
    <mergeCell ref="A2:C2"/>
    <mergeCell ref="A1:B1"/>
    <mergeCell ref="A3:B3"/>
    <mergeCell ref="E5:F5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41</vt:i4>
      </vt:variant>
    </vt:vector>
  </HeadingPairs>
  <TitlesOfParts>
    <vt:vector size="65" baseType="lpstr">
      <vt:lpstr>CompInfo</vt:lpstr>
      <vt:lpstr>Horse Scores</vt:lpstr>
      <vt:lpstr>Class 3</vt:lpstr>
      <vt:lpstr>Class 2</vt:lpstr>
      <vt:lpstr>Class 5</vt:lpstr>
      <vt:lpstr>Class 6</vt:lpstr>
      <vt:lpstr>Class 12D</vt:lpstr>
      <vt:lpstr>Class 30</vt:lpstr>
      <vt:lpstr>Class 34</vt:lpstr>
      <vt:lpstr>Class 4</vt:lpstr>
      <vt:lpstr>Class 24A</vt:lpstr>
      <vt:lpstr>Class 12</vt:lpstr>
      <vt:lpstr>Class 36</vt:lpstr>
      <vt:lpstr>Class 32</vt:lpstr>
      <vt:lpstr>Class 33</vt:lpstr>
      <vt:lpstr>Not Used&gt;</vt:lpstr>
      <vt:lpstr>Open Ind wTT</vt:lpstr>
      <vt:lpstr>Open Ind woTT</vt:lpstr>
      <vt:lpstr>Open PDD</vt:lpstr>
      <vt:lpstr>Inter PDD</vt:lpstr>
      <vt:lpstr>Adv Squad</vt:lpstr>
      <vt:lpstr>Int Squad</vt:lpstr>
      <vt:lpstr>Nov Squad</vt:lpstr>
      <vt:lpstr>P-N Squad</vt:lpstr>
      <vt:lpstr>'Adv Squad'!Print_Area</vt:lpstr>
      <vt:lpstr>'Class 12'!Print_Area</vt:lpstr>
      <vt:lpstr>'Class 12D'!Print_Area</vt:lpstr>
      <vt:lpstr>'Class 2'!Print_Area</vt:lpstr>
      <vt:lpstr>'Class 24A'!Print_Area</vt:lpstr>
      <vt:lpstr>'Class 3'!Print_Area</vt:lpstr>
      <vt:lpstr>'Class 30'!Print_Area</vt:lpstr>
      <vt:lpstr>'Class 32'!Print_Area</vt:lpstr>
      <vt:lpstr>'Class 33'!Print_Area</vt:lpstr>
      <vt:lpstr>'Class 34'!Print_Area</vt:lpstr>
      <vt:lpstr>'Class 36'!Print_Area</vt:lpstr>
      <vt:lpstr>'Class 4'!Print_Area</vt:lpstr>
      <vt:lpstr>'Class 5'!Print_Area</vt:lpstr>
      <vt:lpstr>'Class 6'!Print_Area</vt:lpstr>
      <vt:lpstr>'Int Squad'!Print_Area</vt:lpstr>
      <vt:lpstr>'Nov Squad'!Print_Area</vt:lpstr>
      <vt:lpstr>'Open Ind woTT'!Print_Area</vt:lpstr>
      <vt:lpstr>'Open Ind wTT'!Print_Area</vt:lpstr>
      <vt:lpstr>'Open PDD'!Print_Area</vt:lpstr>
      <vt:lpstr>'P-N Squad'!Print_Area</vt:lpstr>
      <vt:lpstr>'Adv Squad'!Print_Titles</vt:lpstr>
      <vt:lpstr>'Class 12'!Print_Titles</vt:lpstr>
      <vt:lpstr>'Class 12D'!Print_Titles</vt:lpstr>
      <vt:lpstr>'Class 2'!Print_Titles</vt:lpstr>
      <vt:lpstr>'Class 24A'!Print_Titles</vt:lpstr>
      <vt:lpstr>'Class 3'!Print_Titles</vt:lpstr>
      <vt:lpstr>'Class 30'!Print_Titles</vt:lpstr>
      <vt:lpstr>'Class 32'!Print_Titles</vt:lpstr>
      <vt:lpstr>'Class 33'!Print_Titles</vt:lpstr>
      <vt:lpstr>'Class 34'!Print_Titles</vt:lpstr>
      <vt:lpstr>'Class 36'!Print_Titles</vt:lpstr>
      <vt:lpstr>'Class 4'!Print_Titles</vt:lpstr>
      <vt:lpstr>'Class 5'!Print_Titles</vt:lpstr>
      <vt:lpstr>'Class 6'!Print_Titles</vt:lpstr>
      <vt:lpstr>'Int Squad'!Print_Titles</vt:lpstr>
      <vt:lpstr>'Inter PDD'!Print_Titles</vt:lpstr>
      <vt:lpstr>'Nov Squad'!Print_Titles</vt:lpstr>
      <vt:lpstr>'Open Ind woTT'!Print_Titles</vt:lpstr>
      <vt:lpstr>'Open Ind wTT'!Print_Titles</vt:lpstr>
      <vt:lpstr>'Open PDD'!Print_Titles</vt:lpstr>
      <vt:lpstr>'P-N Squad'!Print_Titles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Skye</cp:lastModifiedBy>
  <cp:lastPrinted>2019-09-08T04:58:47Z</cp:lastPrinted>
  <dcterms:created xsi:type="dcterms:W3CDTF">2015-10-13T06:31:41Z</dcterms:created>
  <dcterms:modified xsi:type="dcterms:W3CDTF">2019-09-09T00:51:47Z</dcterms:modified>
</cp:coreProperties>
</file>