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strar\Desktop\"/>
    </mc:Choice>
  </mc:AlternateContent>
  <bookViews>
    <workbookView xWindow="-105" yWindow="-105" windowWidth="19425" windowHeight="12420" tabRatio="804" activeTab="10"/>
  </bookViews>
  <sheets>
    <sheet name="CompInfo" sheetId="21" r:id="rId1"/>
    <sheet name="3-Inter Ind" sheetId="3" r:id="rId2"/>
    <sheet name="2-Adv Ind" sheetId="2" r:id="rId3"/>
    <sheet name="24B-Prelim Squad Free" sheetId="22" r:id="rId4"/>
    <sheet name="6-Prelim Ind" sheetId="6" r:id="rId5"/>
    <sheet name="4-Nov Ind" sheetId="4" r:id="rId6"/>
    <sheet name="24A-Prelim Squad Comp" sheetId="19" r:id="rId7"/>
    <sheet name="5-PreNov Ind" sheetId="5" r:id="rId8"/>
    <sheet name="12-Prelim PDD" sheetId="9" r:id="rId9"/>
    <sheet name="10-Open PDD" sheetId="7" r:id="rId10"/>
    <sheet name="32-Barrel PDD" sheetId="10" r:id="rId11"/>
    <sheet name="33-Barrel Squad" sheetId="12" r:id="rId12"/>
    <sheet name="Not Used&gt;" sheetId="23" r:id="rId13"/>
    <sheet name="Open Ind wTT" sheetId="1" r:id="rId14"/>
    <sheet name="Open Ind woTT" sheetId="20" r:id="rId15"/>
    <sheet name="Inter PDD" sheetId="13" r:id="rId16"/>
    <sheet name="Barrel Ind" sheetId="11" r:id="rId17"/>
    <sheet name="Adv Squad" sheetId="14" r:id="rId18"/>
    <sheet name="Int Squad" sheetId="16" r:id="rId19"/>
    <sheet name="Nov Squad" sheetId="17" r:id="rId20"/>
    <sheet name="P-N Squad" sheetId="18" r:id="rId21"/>
  </sheets>
  <definedNames>
    <definedName name="_xlnm.Print_Area" localSheetId="9">'10-Open PDD'!$X$10:$Y$13</definedName>
    <definedName name="_xlnm.Print_Area" localSheetId="8">'12-Prelim PDD'!$X$10:$Y$31</definedName>
    <definedName name="_xlnm.Print_Area" localSheetId="6">'24A-Prelim Squad Comp'!$AH$10:$AJ$24</definedName>
    <definedName name="_xlnm.Print_Area" localSheetId="3">'24B-Prelim Squad Free'!$X$10:$Z$17</definedName>
    <definedName name="_xlnm.Print_Area" localSheetId="2">'2-Adv Ind'!$AY$5:$BB$17</definedName>
    <definedName name="_xlnm.Print_Area" localSheetId="10">'32-Barrel PDD'!$O$10:$R$32</definedName>
    <definedName name="_xlnm.Print_Area" localSheetId="11">'33-Barrel Squad'!$O$9:$R$24</definedName>
    <definedName name="_xlnm.Print_Area" localSheetId="1">'3-Inter Ind'!$AW$5:$AZ$15</definedName>
    <definedName name="_xlnm.Print_Area" localSheetId="5">'4-Nov Ind'!$AV$5:$AY$14</definedName>
    <definedName name="_xlnm.Print_Area" localSheetId="7">'5-PreNov Ind'!$AX$8:$BA$25</definedName>
    <definedName name="_xlnm.Print_Area" localSheetId="4">'6-Prelim Ind'!$AX$8:$BA$22</definedName>
    <definedName name="_xlnm.Print_Area" localSheetId="17">'Adv Squad'!$AX$8:$BB$17</definedName>
    <definedName name="_xlnm.Print_Area" localSheetId="16">'Barrel Ind'!$M$9:$Q$11</definedName>
    <definedName name="_xlnm.Print_Area" localSheetId="18">'Int Squad'!$X$8:$Z$17</definedName>
    <definedName name="_xlnm.Print_Area" localSheetId="15">'Inter PDD'!#REF!</definedName>
    <definedName name="_xlnm.Print_Area" localSheetId="19">'Nov Squad'!$X$8:$Z$17</definedName>
    <definedName name="_xlnm.Print_Area" localSheetId="14">'Open Ind woTT'!$AY$5:$BB$12</definedName>
    <definedName name="_xlnm.Print_Area" localSheetId="13">'Open Ind wTT'!$BU$5:$BY$12</definedName>
    <definedName name="_xlnm.Print_Area" localSheetId="20">'P-N Squad'!$Z$8:$AB$17</definedName>
    <definedName name="_xlnm.Print_Titles" localSheetId="9">'10-Open PDD'!$A:$E,'10-Open PDD'!$1:$7</definedName>
    <definedName name="_xlnm.Print_Titles" localSheetId="8">'12-Prelim PDD'!$A:$E,'12-Prelim PDD'!$1:$7</definedName>
    <definedName name="_xlnm.Print_Titles" localSheetId="6">'24A-Prelim Squad Comp'!$A:$E,'24A-Prelim Squad Comp'!$1:$7</definedName>
    <definedName name="_xlnm.Print_Titles" localSheetId="3">'24B-Prelim Squad Free'!$A:$E,'24B-Prelim Squad Free'!$1:$7</definedName>
    <definedName name="_xlnm.Print_Titles" localSheetId="2">'2-Adv Ind'!$A:$E,'2-Adv Ind'!$1:$7</definedName>
    <definedName name="_xlnm.Print_Titles" localSheetId="10">'32-Barrel PDD'!$A:$C,'32-Barrel PDD'!$1:$5</definedName>
    <definedName name="_xlnm.Print_Titles" localSheetId="11">'33-Barrel Squad'!$A:$C,'33-Barrel Squad'!$1:$6</definedName>
    <definedName name="_xlnm.Print_Titles" localSheetId="1">'3-Inter Ind'!$A:$E,'3-Inter Ind'!$1:$7</definedName>
    <definedName name="_xlnm.Print_Titles" localSheetId="5">'4-Nov Ind'!$A:$E,'4-Nov Ind'!$1:$7</definedName>
    <definedName name="_xlnm.Print_Titles" localSheetId="7">'5-PreNov Ind'!$A:$E,'5-PreNov Ind'!$1:$7</definedName>
    <definedName name="_xlnm.Print_Titles" localSheetId="4">'6-Prelim Ind'!$A:$E,'6-Prelim Ind'!$1:$7</definedName>
    <definedName name="_xlnm.Print_Titles" localSheetId="17">'Adv Squad'!$A:$E,'Adv Squad'!$1:$6</definedName>
    <definedName name="_xlnm.Print_Titles" localSheetId="16">'Barrel Ind'!$A:$C,'Barrel Ind'!$1:$6</definedName>
    <definedName name="_xlnm.Print_Titles" localSheetId="18">'Int Squad'!$A:$E,'Int Squad'!$1:$7</definedName>
    <definedName name="_xlnm.Print_Titles" localSheetId="15">'Inter PDD'!$A:$E,'Inter PDD'!$1:$7</definedName>
    <definedName name="_xlnm.Print_Titles" localSheetId="19">'Nov Squad'!$A:$E,'Nov Squad'!$1:$7</definedName>
    <definedName name="_xlnm.Print_Titles" localSheetId="14">'Open Ind woTT'!$A:$E,'Open Ind woTT'!$1:$7</definedName>
    <definedName name="_xlnm.Print_Titles" localSheetId="13">'Open Ind wTT'!$A:$E,'Open Ind wTT'!$1:$5</definedName>
    <definedName name="_xlnm.Print_Titles" localSheetId="20">'P-N Squad'!$A:$E,'P-N Squad'!$1:$7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5" l="1"/>
  <c r="K15" i="5"/>
  <c r="AE16" i="19"/>
  <c r="AE11" i="19"/>
  <c r="AM17" i="6"/>
  <c r="T12" i="2"/>
  <c r="M24" i="12" l="1"/>
  <c r="P24" i="12" s="1"/>
  <c r="J24" i="12"/>
  <c r="O24" i="12" s="1"/>
  <c r="M32" i="10"/>
  <c r="P32" i="10" s="1"/>
  <c r="J32" i="10"/>
  <c r="O32" i="10" s="1"/>
  <c r="M28" i="10"/>
  <c r="P28" i="10" s="1"/>
  <c r="J28" i="10"/>
  <c r="O28" i="10" s="1"/>
  <c r="M26" i="10"/>
  <c r="P26" i="10" s="1"/>
  <c r="J26" i="10"/>
  <c r="O26" i="10" s="1"/>
  <c r="M24" i="10"/>
  <c r="P24" i="10" s="1"/>
  <c r="J24" i="10"/>
  <c r="O24" i="10" s="1"/>
  <c r="M22" i="10"/>
  <c r="P22" i="10" s="1"/>
  <c r="J22" i="10"/>
  <c r="O22" i="10" s="1"/>
  <c r="M20" i="10"/>
  <c r="P20" i="10" s="1"/>
  <c r="J20" i="10"/>
  <c r="O20" i="10" s="1"/>
  <c r="M18" i="10"/>
  <c r="P18" i="10" s="1"/>
  <c r="J18" i="10"/>
  <c r="O18" i="10" s="1"/>
  <c r="M14" i="10"/>
  <c r="P14" i="10" s="1"/>
  <c r="J14" i="10"/>
  <c r="O14" i="10" s="1"/>
  <c r="V31" i="9"/>
  <c r="R31" i="9"/>
  <c r="K31" i="9"/>
  <c r="V29" i="9"/>
  <c r="R29" i="9"/>
  <c r="K29" i="9"/>
  <c r="V27" i="9"/>
  <c r="R27" i="9"/>
  <c r="K27" i="9"/>
  <c r="X27" i="9" s="1"/>
  <c r="V25" i="9"/>
  <c r="R25" i="9"/>
  <c r="K25" i="9"/>
  <c r="V23" i="9"/>
  <c r="R23" i="9"/>
  <c r="K23" i="9"/>
  <c r="V21" i="9"/>
  <c r="R21" i="9"/>
  <c r="K21" i="9"/>
  <c r="V17" i="9"/>
  <c r="R17" i="9"/>
  <c r="K17" i="9"/>
  <c r="X17" i="9" s="1"/>
  <c r="V15" i="9"/>
  <c r="R15" i="9"/>
  <c r="K15" i="9"/>
  <c r="AV25" i="5"/>
  <c r="AS25" i="5"/>
  <c r="AM25" i="5"/>
  <c r="AE25" i="5"/>
  <c r="AF25" i="5" s="1"/>
  <c r="T25" i="5"/>
  <c r="U25" i="5" s="1"/>
  <c r="K25" i="5"/>
  <c r="AV24" i="5"/>
  <c r="AS24" i="5"/>
  <c r="AM24" i="5"/>
  <c r="AY24" i="5" s="1"/>
  <c r="AE24" i="5"/>
  <c r="AF24" i="5" s="1"/>
  <c r="T24" i="5"/>
  <c r="U24" i="5" s="1"/>
  <c r="K24" i="5"/>
  <c r="AV23" i="5"/>
  <c r="AM23" i="5"/>
  <c r="AE23" i="5"/>
  <c r="AF23" i="5" s="1"/>
  <c r="T23" i="5"/>
  <c r="U23" i="5" s="1"/>
  <c r="K23" i="5"/>
  <c r="AV22" i="5"/>
  <c r="AM22" i="5"/>
  <c r="AE22" i="5"/>
  <c r="AF22" i="5" s="1"/>
  <c r="T22" i="5"/>
  <c r="U22" i="5" s="1"/>
  <c r="K22" i="5"/>
  <c r="AV21" i="5"/>
  <c r="AS21" i="5"/>
  <c r="AM21" i="5"/>
  <c r="AY21" i="5" s="1"/>
  <c r="AE21" i="5"/>
  <c r="AF21" i="5" s="1"/>
  <c r="T21" i="5"/>
  <c r="U21" i="5" s="1"/>
  <c r="K21" i="5"/>
  <c r="AV20" i="5"/>
  <c r="AS20" i="5"/>
  <c r="AM20" i="5"/>
  <c r="AE20" i="5"/>
  <c r="AF20" i="5" s="1"/>
  <c r="T20" i="5"/>
  <c r="U20" i="5" s="1"/>
  <c r="K20" i="5"/>
  <c r="AV17" i="5"/>
  <c r="AS17" i="5"/>
  <c r="AM17" i="5"/>
  <c r="AE17" i="5"/>
  <c r="AF17" i="5" s="1"/>
  <c r="T17" i="5"/>
  <c r="U17" i="5" s="1"/>
  <c r="AV16" i="5"/>
  <c r="AS16" i="5"/>
  <c r="AM16" i="5"/>
  <c r="AE16" i="5"/>
  <c r="AF16" i="5" s="1"/>
  <c r="T16" i="5"/>
  <c r="U16" i="5" s="1"/>
  <c r="K16" i="5"/>
  <c r="AV15" i="5"/>
  <c r="AS15" i="5"/>
  <c r="AM15" i="5"/>
  <c r="AE15" i="5"/>
  <c r="AF15" i="5" s="1"/>
  <c r="T15" i="5"/>
  <c r="U15" i="5" s="1"/>
  <c r="AV14" i="5"/>
  <c r="AS14" i="5"/>
  <c r="AM14" i="5"/>
  <c r="AE14" i="5"/>
  <c r="AF14" i="5" s="1"/>
  <c r="T14" i="5"/>
  <c r="U14" i="5" s="1"/>
  <c r="K14" i="5"/>
  <c r="AV13" i="5"/>
  <c r="AS13" i="5"/>
  <c r="AM13" i="5"/>
  <c r="AE13" i="5"/>
  <c r="AF13" i="5" s="1"/>
  <c r="T13" i="5"/>
  <c r="U13" i="5" s="1"/>
  <c r="K13" i="5"/>
  <c r="A2" i="5"/>
  <c r="A1" i="5"/>
  <c r="K24" i="19"/>
  <c r="AE23" i="19"/>
  <c r="T23" i="19"/>
  <c r="AE22" i="19"/>
  <c r="T22" i="19"/>
  <c r="AE21" i="19"/>
  <c r="T21" i="19"/>
  <c r="AE20" i="19"/>
  <c r="T20" i="19"/>
  <c r="AE19" i="19"/>
  <c r="T19" i="19"/>
  <c r="AE18" i="19"/>
  <c r="T18" i="19"/>
  <c r="AT14" i="4"/>
  <c r="AQ14" i="4"/>
  <c r="AK14" i="4"/>
  <c r="AC14" i="4"/>
  <c r="AD14" i="4" s="1"/>
  <c r="S14" i="4"/>
  <c r="T14" i="4" s="1"/>
  <c r="K14" i="4"/>
  <c r="AT13" i="4"/>
  <c r="AQ13" i="4"/>
  <c r="AK13" i="4"/>
  <c r="AW13" i="4" s="1"/>
  <c r="AC13" i="4"/>
  <c r="AD13" i="4" s="1"/>
  <c r="S13" i="4"/>
  <c r="T13" i="4" s="1"/>
  <c r="K13" i="4"/>
  <c r="A1" i="4"/>
  <c r="A2" i="4"/>
  <c r="AV22" i="6"/>
  <c r="AS22" i="6"/>
  <c r="AM22" i="6"/>
  <c r="AE22" i="6"/>
  <c r="AF22" i="6" s="1"/>
  <c r="T22" i="6"/>
  <c r="U22" i="6" s="1"/>
  <c r="K22" i="6"/>
  <c r="AV19" i="6"/>
  <c r="AS19" i="6"/>
  <c r="AM19" i="6"/>
  <c r="AE19" i="6"/>
  <c r="AF19" i="6" s="1"/>
  <c r="T19" i="6"/>
  <c r="U19" i="6" s="1"/>
  <c r="K19" i="6"/>
  <c r="AV18" i="6"/>
  <c r="AS18" i="6"/>
  <c r="AM18" i="6"/>
  <c r="AE18" i="6"/>
  <c r="AF18" i="6" s="1"/>
  <c r="T18" i="6"/>
  <c r="U18" i="6" s="1"/>
  <c r="K18" i="6"/>
  <c r="AV17" i="6"/>
  <c r="AS17" i="6"/>
  <c r="AE17" i="6"/>
  <c r="AF17" i="6" s="1"/>
  <c r="T17" i="6"/>
  <c r="U17" i="6" s="1"/>
  <c r="K17" i="6"/>
  <c r="AV16" i="6"/>
  <c r="AS16" i="6"/>
  <c r="AM16" i="6"/>
  <c r="AE16" i="6"/>
  <c r="AF16" i="6" s="1"/>
  <c r="T16" i="6"/>
  <c r="U16" i="6" s="1"/>
  <c r="K16" i="6"/>
  <c r="AV15" i="6"/>
  <c r="AM15" i="6"/>
  <c r="AE15" i="6"/>
  <c r="AF15" i="6" s="1"/>
  <c r="T15" i="6"/>
  <c r="U15" i="6" s="1"/>
  <c r="K15" i="6"/>
  <c r="AV14" i="6"/>
  <c r="AS14" i="6"/>
  <c r="AM14" i="6"/>
  <c r="AE14" i="6"/>
  <c r="AF14" i="6" s="1"/>
  <c r="T14" i="6"/>
  <c r="U14" i="6" s="1"/>
  <c r="K14" i="6"/>
  <c r="AV13" i="6"/>
  <c r="AS13" i="6"/>
  <c r="AM13" i="6"/>
  <c r="AE13" i="6"/>
  <c r="AF13" i="6" s="1"/>
  <c r="T13" i="6"/>
  <c r="U13" i="6" s="1"/>
  <c r="K13" i="6"/>
  <c r="A2" i="6"/>
  <c r="A1" i="6"/>
  <c r="V17" i="22"/>
  <c r="L17" i="22"/>
  <c r="U5" i="22"/>
  <c r="I5" i="22"/>
  <c r="A3" i="22"/>
  <c r="A2" i="22"/>
  <c r="A1" i="22"/>
  <c r="AW17" i="2"/>
  <c r="AS17" i="2"/>
  <c r="AM17" i="2"/>
  <c r="AE17" i="2"/>
  <c r="AF17" i="2" s="1"/>
  <c r="T17" i="2"/>
  <c r="U17" i="2" s="1"/>
  <c r="K17" i="2"/>
  <c r="AW16" i="2"/>
  <c r="AS16" i="2"/>
  <c r="AM16" i="2"/>
  <c r="AE16" i="2"/>
  <c r="AF16" i="2" s="1"/>
  <c r="T16" i="2"/>
  <c r="U16" i="2" s="1"/>
  <c r="K16" i="2"/>
  <c r="AS15" i="2"/>
  <c r="AM15" i="2"/>
  <c r="AE15" i="2"/>
  <c r="AF15" i="2" s="1"/>
  <c r="T15" i="2"/>
  <c r="U15" i="2" s="1"/>
  <c r="K15" i="2"/>
  <c r="AW14" i="2"/>
  <c r="AS14" i="2"/>
  <c r="AM14" i="2"/>
  <c r="AE14" i="2"/>
  <c r="AF14" i="2" s="1"/>
  <c r="T14" i="2"/>
  <c r="U14" i="2" s="1"/>
  <c r="K14" i="2"/>
  <c r="AW13" i="2"/>
  <c r="AS13" i="2"/>
  <c r="AM13" i="2"/>
  <c r="AE13" i="2"/>
  <c r="AF13" i="2" s="1"/>
  <c r="T13" i="2"/>
  <c r="U13" i="2" s="1"/>
  <c r="K13" i="2"/>
  <c r="A2" i="2"/>
  <c r="A1" i="2"/>
  <c r="AU15" i="3"/>
  <c r="AR15" i="3"/>
  <c r="AL15" i="3"/>
  <c r="AD15" i="3"/>
  <c r="AE15" i="3" s="1"/>
  <c r="T15" i="3"/>
  <c r="U15" i="3" s="1"/>
  <c r="K15" i="3"/>
  <c r="AU14" i="3"/>
  <c r="AR14" i="3"/>
  <c r="AL14" i="3"/>
  <c r="AX14" i="3" s="1"/>
  <c r="AD14" i="3"/>
  <c r="AE14" i="3" s="1"/>
  <c r="T14" i="3"/>
  <c r="U14" i="3" s="1"/>
  <c r="K14" i="3"/>
  <c r="AU13" i="3"/>
  <c r="AR13" i="3"/>
  <c r="AL13" i="3"/>
  <c r="AD13" i="3"/>
  <c r="AE13" i="3" s="1"/>
  <c r="T13" i="3"/>
  <c r="U13" i="3" s="1"/>
  <c r="K13" i="3"/>
  <c r="A2" i="3"/>
  <c r="A1" i="3"/>
  <c r="X17" i="22" l="1"/>
  <c r="Y17" i="22" s="1"/>
  <c r="AY16" i="6"/>
  <c r="AZ15" i="2"/>
  <c r="AY14" i="6"/>
  <c r="AY17" i="6"/>
  <c r="Q32" i="10"/>
  <c r="Q26" i="10"/>
  <c r="X31" i="9"/>
  <c r="X29" i="9"/>
  <c r="X25" i="9"/>
  <c r="X15" i="9"/>
  <c r="X23" i="9"/>
  <c r="X21" i="9"/>
  <c r="AY17" i="5"/>
  <c r="AY25" i="5"/>
  <c r="AY16" i="5"/>
  <c r="AY15" i="5"/>
  <c r="AY23" i="5"/>
  <c r="AY14" i="5"/>
  <c r="AY13" i="5"/>
  <c r="AX13" i="5"/>
  <c r="AY22" i="5"/>
  <c r="AX22" i="5"/>
  <c r="AY20" i="5"/>
  <c r="AZ17" i="2"/>
  <c r="AX13" i="3"/>
  <c r="AX15" i="3"/>
  <c r="AW14" i="4"/>
  <c r="AY19" i="6"/>
  <c r="AY18" i="6"/>
  <c r="AY22" i="6"/>
  <c r="AY15" i="6"/>
  <c r="AY13" i="6"/>
  <c r="Q24" i="12"/>
  <c r="Q28" i="10"/>
  <c r="Q24" i="10"/>
  <c r="Q22" i="10"/>
  <c r="Q20" i="10"/>
  <c r="Q18" i="10"/>
  <c r="Q14" i="10"/>
  <c r="AX25" i="5"/>
  <c r="AZ25" i="5" s="1"/>
  <c r="AX24" i="5"/>
  <c r="AZ24" i="5" s="1"/>
  <c r="AX23" i="5"/>
  <c r="AX21" i="5"/>
  <c r="AZ21" i="5" s="1"/>
  <c r="AX20" i="5"/>
  <c r="AX17" i="5"/>
  <c r="AZ17" i="5" s="1"/>
  <c r="AX16" i="5"/>
  <c r="AX15" i="5"/>
  <c r="AX14" i="5"/>
  <c r="AZ14" i="5" s="1"/>
  <c r="AE24" i="19"/>
  <c r="AF24" i="19" s="1"/>
  <c r="AH24" i="19" s="1"/>
  <c r="AI24" i="19" s="1"/>
  <c r="T24" i="19"/>
  <c r="U24" i="19" s="1"/>
  <c r="AV14" i="4"/>
  <c r="AX14" i="4" s="1"/>
  <c r="AV13" i="4"/>
  <c r="AX13" i="4" s="1"/>
  <c r="AX22" i="6"/>
  <c r="AZ22" i="6" s="1"/>
  <c r="AX19" i="6"/>
  <c r="AX18" i="6"/>
  <c r="AX17" i="6"/>
  <c r="AZ17" i="6" s="1"/>
  <c r="AX16" i="6"/>
  <c r="AZ16" i="6" s="1"/>
  <c r="AX15" i="6"/>
  <c r="AZ15" i="6" s="1"/>
  <c r="AX14" i="6"/>
  <c r="AZ14" i="6" s="1"/>
  <c r="AX13" i="6"/>
  <c r="AZ16" i="2"/>
  <c r="AZ14" i="2"/>
  <c r="AZ13" i="2"/>
  <c r="AY17" i="2"/>
  <c r="AY16" i="2"/>
  <c r="BA16" i="2" s="1"/>
  <c r="AY15" i="2"/>
  <c r="BA15" i="2" s="1"/>
  <c r="AY14" i="2"/>
  <c r="AY13" i="2"/>
  <c r="AW15" i="3"/>
  <c r="AY15" i="3" s="1"/>
  <c r="AW14" i="3"/>
  <c r="AY14" i="3" s="1"/>
  <c r="AW13" i="3"/>
  <c r="K17" i="19"/>
  <c r="AM17" i="18"/>
  <c r="AK17" i="17"/>
  <c r="K13" i="9"/>
  <c r="AM12" i="6"/>
  <c r="K12" i="6"/>
  <c r="AM12" i="5"/>
  <c r="AK12" i="4"/>
  <c r="K12" i="5"/>
  <c r="K12" i="4"/>
  <c r="M17" i="12"/>
  <c r="P17" i="12" s="1"/>
  <c r="G6" i="12"/>
  <c r="M6" i="12"/>
  <c r="J17" i="12"/>
  <c r="O17" i="12" s="1"/>
  <c r="L5" i="11"/>
  <c r="L11" i="11"/>
  <c r="O11" i="11" s="1"/>
  <c r="G5" i="11"/>
  <c r="G6" i="10"/>
  <c r="M6" i="10"/>
  <c r="M12" i="10"/>
  <c r="J12" i="10"/>
  <c r="O12" i="10" s="1"/>
  <c r="Q17" i="12" l="1"/>
  <c r="R24" i="12"/>
  <c r="R17" i="12"/>
  <c r="R26" i="10"/>
  <c r="R22" i="10"/>
  <c r="R18" i="10"/>
  <c r="R28" i="10"/>
  <c r="R24" i="10"/>
  <c r="R20" i="10"/>
  <c r="Y21" i="9"/>
  <c r="Y25" i="9"/>
  <c r="Y27" i="9"/>
  <c r="Y29" i="9"/>
  <c r="Y23" i="9"/>
  <c r="Y31" i="9"/>
  <c r="AZ16" i="5"/>
  <c r="AZ15" i="5"/>
  <c r="AZ23" i="5"/>
  <c r="AZ13" i="5"/>
  <c r="AZ22" i="5"/>
  <c r="AZ20" i="5"/>
  <c r="BA25" i="5" s="1"/>
  <c r="BA23" i="5"/>
  <c r="BA24" i="5"/>
  <c r="BA20" i="5"/>
  <c r="BA17" i="2"/>
  <c r="AY13" i="3"/>
  <c r="BA14" i="2"/>
  <c r="BA13" i="2"/>
  <c r="AZ19" i="6"/>
  <c r="AZ18" i="6"/>
  <c r="AZ13" i="6"/>
  <c r="AU5" i="1"/>
  <c r="AM12" i="1"/>
  <c r="AQ12" i="1"/>
  <c r="T16" i="19"/>
  <c r="AE15" i="19"/>
  <c r="T15" i="19"/>
  <c r="AE14" i="19"/>
  <c r="T14" i="19"/>
  <c r="AE13" i="19"/>
  <c r="T13" i="19"/>
  <c r="AE12" i="19"/>
  <c r="T12" i="19"/>
  <c r="T11" i="19"/>
  <c r="Y5" i="19"/>
  <c r="H5" i="19"/>
  <c r="AV5" i="18"/>
  <c r="AJ5" i="18"/>
  <c r="AW17" i="18"/>
  <c r="AS17" i="18"/>
  <c r="AZ17" i="18" s="1"/>
  <c r="Y5" i="18"/>
  <c r="AE16" i="18"/>
  <c r="AE15" i="18"/>
  <c r="AE14" i="18"/>
  <c r="AE13" i="18"/>
  <c r="AE12" i="18"/>
  <c r="AE11" i="18"/>
  <c r="K17" i="18"/>
  <c r="H5" i="18"/>
  <c r="AU17" i="17"/>
  <c r="AQ17" i="17"/>
  <c r="AX17" i="17" s="1"/>
  <c r="K17" i="17"/>
  <c r="AC16" i="17"/>
  <c r="S16" i="17"/>
  <c r="AC15" i="17"/>
  <c r="S15" i="17"/>
  <c r="AC14" i="17"/>
  <c r="S14" i="17"/>
  <c r="AC13" i="17"/>
  <c r="S13" i="17"/>
  <c r="AC12" i="17"/>
  <c r="S12" i="17"/>
  <c r="AC11" i="17"/>
  <c r="S11" i="17"/>
  <c r="AT5" i="17"/>
  <c r="AH5" i="17"/>
  <c r="X5" i="17"/>
  <c r="H5" i="17"/>
  <c r="AT5" i="16"/>
  <c r="AU17" i="16"/>
  <c r="AH5" i="16"/>
  <c r="X5" i="16"/>
  <c r="H5" i="16"/>
  <c r="AQ17" i="16"/>
  <c r="AK17" i="16"/>
  <c r="K17" i="16"/>
  <c r="AC16" i="16"/>
  <c r="AC15" i="16"/>
  <c r="AC14" i="16"/>
  <c r="AC13" i="16"/>
  <c r="AC12" i="16"/>
  <c r="AC11" i="16"/>
  <c r="AW5" i="14"/>
  <c r="AW17" i="14"/>
  <c r="AS17" i="14"/>
  <c r="AM17" i="14"/>
  <c r="AZ17" i="14" s="1"/>
  <c r="AJ5" i="14"/>
  <c r="Y5" i="14"/>
  <c r="AE16" i="14"/>
  <c r="AE15" i="14"/>
  <c r="AE14" i="14"/>
  <c r="AE13" i="14"/>
  <c r="AE12" i="14"/>
  <c r="AE11" i="14"/>
  <c r="K17" i="14"/>
  <c r="H5" i="14"/>
  <c r="P12" i="10"/>
  <c r="Q12" i="10" s="1"/>
  <c r="I11" i="11"/>
  <c r="N11" i="11" s="1"/>
  <c r="P11" i="11" s="1"/>
  <c r="V13" i="9"/>
  <c r="R13" i="9"/>
  <c r="V6" i="9"/>
  <c r="H6" i="9"/>
  <c r="V6" i="13"/>
  <c r="V13" i="13"/>
  <c r="H6" i="13"/>
  <c r="R13" i="13"/>
  <c r="K13" i="13"/>
  <c r="V6" i="7"/>
  <c r="V13" i="7"/>
  <c r="R13" i="7"/>
  <c r="H6" i="7"/>
  <c r="K13" i="7"/>
  <c r="AV12" i="6"/>
  <c r="AS12" i="6"/>
  <c r="AV5" i="6"/>
  <c r="AJ5" i="6"/>
  <c r="AE12" i="6"/>
  <c r="AF12" i="6" s="1"/>
  <c r="Y5" i="6"/>
  <c r="T12" i="6"/>
  <c r="U12" i="6" s="1"/>
  <c r="AX12" i="6" s="1"/>
  <c r="H5" i="6"/>
  <c r="AQ12" i="4"/>
  <c r="AS12" i="5"/>
  <c r="AV5" i="5"/>
  <c r="AJ5" i="5"/>
  <c r="Y5" i="5"/>
  <c r="AE12" i="5"/>
  <c r="AF12" i="5" s="1"/>
  <c r="H5" i="5"/>
  <c r="AT5" i="4"/>
  <c r="AH5" i="4"/>
  <c r="X5" i="4"/>
  <c r="AC12" i="4"/>
  <c r="AD12" i="4" s="1"/>
  <c r="AC17" i="16" l="1"/>
  <c r="AD17" i="16" s="1"/>
  <c r="R14" i="10"/>
  <c r="R12" i="10"/>
  <c r="X13" i="7"/>
  <c r="X13" i="9"/>
  <c r="Y15" i="9" s="1"/>
  <c r="BA22" i="5"/>
  <c r="BA21" i="5"/>
  <c r="AE17" i="19"/>
  <c r="AF17" i="19" s="1"/>
  <c r="AH17" i="19" s="1"/>
  <c r="AI17" i="19" s="1"/>
  <c r="AY12" i="6"/>
  <c r="T17" i="19"/>
  <c r="U17" i="19" s="1"/>
  <c r="AE17" i="18"/>
  <c r="AF17" i="18" s="1"/>
  <c r="AY17" i="18" s="1"/>
  <c r="BA17" i="18" s="1"/>
  <c r="AC17" i="17"/>
  <c r="AD17" i="17" s="1"/>
  <c r="S17" i="17"/>
  <c r="T17" i="17" s="1"/>
  <c r="AW17" i="17" s="1"/>
  <c r="AY17" i="17" s="1"/>
  <c r="AX17" i="16"/>
  <c r="AE17" i="14"/>
  <c r="AF17" i="14" s="1"/>
  <c r="X13" i="13"/>
  <c r="AU12" i="3"/>
  <c r="AL12" i="3"/>
  <c r="Y5" i="3"/>
  <c r="K12" i="3"/>
  <c r="AD12" i="3"/>
  <c r="AE12" i="3" s="1"/>
  <c r="AW12" i="2"/>
  <c r="AM12" i="2"/>
  <c r="AE12" i="2"/>
  <c r="AF12" i="2" s="1"/>
  <c r="K12" i="2"/>
  <c r="U12" i="2"/>
  <c r="Z5" i="2"/>
  <c r="H5" i="2"/>
  <c r="AE12" i="20"/>
  <c r="AF12" i="20" s="1"/>
  <c r="K12" i="20"/>
  <c r="T12" i="20"/>
  <c r="U12" i="20" s="1"/>
  <c r="Y5" i="20"/>
  <c r="H5" i="20"/>
  <c r="AW5" i="20"/>
  <c r="AJ5" i="20"/>
  <c r="AW12" i="20"/>
  <c r="AS12" i="20"/>
  <c r="AM12" i="20"/>
  <c r="BF5" i="1"/>
  <c r="BS5" i="1"/>
  <c r="BO12" i="1"/>
  <c r="BI12" i="1"/>
  <c r="BS12" i="1"/>
  <c r="AY12" i="20" l="1"/>
  <c r="Y17" i="9"/>
  <c r="Y13" i="9"/>
  <c r="AX12" i="3"/>
  <c r="AJ24" i="19"/>
  <c r="AJ17" i="19"/>
  <c r="AY12" i="2"/>
  <c r="AZ12" i="2"/>
  <c r="BW12" i="1"/>
  <c r="AZ12" i="20"/>
  <c r="AJ5" i="1"/>
  <c r="K12" i="1"/>
  <c r="Y5" i="1"/>
  <c r="AE12" i="1"/>
  <c r="AF12" i="1" s="1"/>
  <c r="A3" i="19" l="1"/>
  <c r="A2" i="19"/>
  <c r="A1" i="19"/>
  <c r="T12" i="18"/>
  <c r="T13" i="18"/>
  <c r="T14" i="18"/>
  <c r="T15" i="18"/>
  <c r="T16" i="18"/>
  <c r="T11" i="18"/>
  <c r="A3" i="18"/>
  <c r="A2" i="18"/>
  <c r="A1" i="18"/>
  <c r="A3" i="17"/>
  <c r="A2" i="17"/>
  <c r="A1" i="17"/>
  <c r="S16" i="16"/>
  <c r="S15" i="16"/>
  <c r="S14" i="16"/>
  <c r="S13" i="16"/>
  <c r="S12" i="16"/>
  <c r="S11" i="16"/>
  <c r="A3" i="16"/>
  <c r="A2" i="16"/>
  <c r="A1" i="16"/>
  <c r="A3" i="14"/>
  <c r="A2" i="14"/>
  <c r="A1" i="14"/>
  <c r="A3" i="12"/>
  <c r="A2" i="12"/>
  <c r="A1" i="12"/>
  <c r="A3" i="10"/>
  <c r="A2" i="10"/>
  <c r="A1" i="10"/>
  <c r="A3" i="11"/>
  <c r="A2" i="11"/>
  <c r="A1" i="11"/>
  <c r="A3" i="9"/>
  <c r="A2" i="9"/>
  <c r="A1" i="9"/>
  <c r="A3" i="13"/>
  <c r="A2" i="13"/>
  <c r="A1" i="13"/>
  <c r="A2" i="7"/>
  <c r="A3" i="7"/>
  <c r="A1" i="7"/>
  <c r="AZ12" i="6"/>
  <c r="A3" i="6"/>
  <c r="T12" i="5"/>
  <c r="U12" i="5" s="1"/>
  <c r="AV12" i="5"/>
  <c r="AY12" i="5" s="1"/>
  <c r="A3" i="5"/>
  <c r="AT12" i="4"/>
  <c r="AW12" i="4" s="1"/>
  <c r="S12" i="4"/>
  <c r="T12" i="4" s="1"/>
  <c r="AV12" i="4" s="1"/>
  <c r="H5" i="4"/>
  <c r="A3" i="4"/>
  <c r="T12" i="3"/>
  <c r="U12" i="3" s="1"/>
  <c r="AW12" i="3" s="1"/>
  <c r="H5" i="3"/>
  <c r="A3" i="3"/>
  <c r="BA12" i="2"/>
  <c r="A3" i="2"/>
  <c r="BA12" i="20"/>
  <c r="A3" i="20"/>
  <c r="A2" i="20"/>
  <c r="A1" i="20"/>
  <c r="H5" i="1"/>
  <c r="A3" i="1"/>
  <c r="A2" i="1"/>
  <c r="A1" i="1"/>
  <c r="AX12" i="4" l="1"/>
  <c r="AY13" i="4" s="1"/>
  <c r="BA19" i="6"/>
  <c r="BA17" i="6"/>
  <c r="BA15" i="6"/>
  <c r="BA13" i="6"/>
  <c r="BA18" i="6"/>
  <c r="BA16" i="6"/>
  <c r="BA14" i="6"/>
  <c r="BA12" i="6"/>
  <c r="BB17" i="2"/>
  <c r="BB16" i="2"/>
  <c r="BB12" i="2"/>
  <c r="BB15" i="2"/>
  <c r="BB13" i="2"/>
  <c r="BB14" i="2"/>
  <c r="T17" i="18"/>
  <c r="U17" i="18" s="1"/>
  <c r="S17" i="16"/>
  <c r="AY12" i="3"/>
  <c r="T16" i="14"/>
  <c r="T15" i="14"/>
  <c r="T14" i="14"/>
  <c r="T13" i="14"/>
  <c r="T12" i="14"/>
  <c r="T11" i="14"/>
  <c r="AX12" i="1"/>
  <c r="BA12" i="1" s="1"/>
  <c r="BB12" i="1" s="1"/>
  <c r="BV12" i="1" s="1"/>
  <c r="T12" i="1"/>
  <c r="U12" i="1" s="1"/>
  <c r="BU12" i="1" s="1"/>
  <c r="AY14" i="4" l="1"/>
  <c r="AY12" i="4"/>
  <c r="AZ14" i="3"/>
  <c r="AZ12" i="3"/>
  <c r="AZ15" i="3"/>
  <c r="AZ13" i="3"/>
  <c r="AX12" i="5"/>
  <c r="AZ12" i="5" s="1"/>
  <c r="BX12" i="1"/>
  <c r="T17" i="16"/>
  <c r="AW17" i="16" s="1"/>
  <c r="AY17" i="16" s="1"/>
  <c r="T17" i="14"/>
  <c r="U17" i="14" s="1"/>
  <c r="AY17" i="14" s="1"/>
  <c r="BA17" i="14" s="1"/>
  <c r="BA17" i="5" l="1"/>
  <c r="BA15" i="5"/>
  <c r="BA13" i="5"/>
  <c r="BA16" i="5"/>
  <c r="BA14" i="5"/>
  <c r="BA12" i="5"/>
</calcChain>
</file>

<file path=xl/sharedStrings.xml><?xml version="1.0" encoding="utf-8"?>
<sst xmlns="http://schemas.openxmlformats.org/spreadsheetml/2006/main" count="1394" uniqueCount="161">
  <si>
    <t>Judge at A:</t>
  </si>
  <si>
    <t>COMPULSORIES</t>
  </si>
  <si>
    <t>FREESTYLE</t>
  </si>
  <si>
    <t>TECHNICAL TEST - Elements</t>
  </si>
  <si>
    <t>Final</t>
  </si>
  <si>
    <t>No.</t>
  </si>
  <si>
    <t>Vaulter</t>
  </si>
  <si>
    <t>Horse</t>
  </si>
  <si>
    <t>Lunger</t>
  </si>
  <si>
    <t>Club</t>
  </si>
  <si>
    <t>V'ltOn</t>
  </si>
  <si>
    <t>Flag</t>
  </si>
  <si>
    <t>Mill</t>
  </si>
  <si>
    <t>S Fwd</t>
  </si>
  <si>
    <t>S Bwd</t>
  </si>
  <si>
    <t>Stand</t>
  </si>
  <si>
    <t>Fl. 1</t>
  </si>
  <si>
    <t>Fl. 2</t>
  </si>
  <si>
    <t>Sub</t>
  </si>
  <si>
    <t>Ex Sc</t>
  </si>
  <si>
    <t>Score</t>
  </si>
  <si>
    <t>Jump f'ce</t>
  </si>
  <si>
    <t>Co-ord</t>
  </si>
  <si>
    <t>Supple</t>
  </si>
  <si>
    <t>Balance</t>
  </si>
  <si>
    <t>Strength</t>
  </si>
  <si>
    <t>Sum</t>
  </si>
  <si>
    <t>Perf</t>
  </si>
  <si>
    <t>Diff.</t>
  </si>
  <si>
    <t>Tech</t>
  </si>
  <si>
    <t>Place</t>
  </si>
  <si>
    <t>Plank</t>
  </si>
  <si>
    <t>Kneel</t>
  </si>
  <si>
    <t>R</t>
  </si>
  <si>
    <t>Div. by</t>
  </si>
  <si>
    <t>Total</t>
  </si>
  <si>
    <t>No&amp;Ex</t>
  </si>
  <si>
    <t>Sub-total</t>
  </si>
  <si>
    <t>Competition Name:</t>
  </si>
  <si>
    <t>Competition Date:</t>
  </si>
  <si>
    <t>Organising Committee:</t>
  </si>
  <si>
    <t>Class 1 - Open Individual</t>
  </si>
  <si>
    <t>Final Scores</t>
  </si>
  <si>
    <t>Comp</t>
  </si>
  <si>
    <t>Free</t>
  </si>
  <si>
    <t>Class 2 - Advanced Individual</t>
  </si>
  <si>
    <t>Seat</t>
  </si>
  <si>
    <t>Class 3 - Intermediate Individual</t>
  </si>
  <si>
    <t>Class 4 - Novice Individual</t>
  </si>
  <si>
    <t>I Seat</t>
  </si>
  <si>
    <t>O Seat</t>
  </si>
  <si>
    <t>D'mount</t>
  </si>
  <si>
    <t>Class 6 - Preliminary Individual</t>
  </si>
  <si>
    <t>Class 5 - Pre-Novice Individual</t>
  </si>
  <si>
    <t>Final Score</t>
  </si>
  <si>
    <t>Class 10 - Open Pas De Deux</t>
  </si>
  <si>
    <t>Class 11 - Intermediate Pas De Deux</t>
  </si>
  <si>
    <t>Class 12 - Preliminary Pas De Deux</t>
  </si>
  <si>
    <t>Class 30 - Barrel Individual</t>
  </si>
  <si>
    <t>Class 32 - Barrel Pas De Deux</t>
  </si>
  <si>
    <t>Class 35 - Barrel Squad</t>
  </si>
  <si>
    <t>Class 20 - Advanced Squad</t>
  </si>
  <si>
    <t>Class 21 - Intermediate Squad</t>
  </si>
  <si>
    <t>Class 22 - Novice Squad</t>
  </si>
  <si>
    <t>Class 23 - Pre-Novice Squad</t>
  </si>
  <si>
    <t>Class 24 - Preliminary Squad</t>
  </si>
  <si>
    <t>Judge at B:</t>
  </si>
  <si>
    <t>A1</t>
  </si>
  <si>
    <t>A2</t>
  </si>
  <si>
    <t>A3</t>
  </si>
  <si>
    <t>A4</t>
  </si>
  <si>
    <t>A5</t>
  </si>
  <si>
    <t>*When a cell is highlighted yellow it means that a score should be inputed*</t>
  </si>
  <si>
    <t>*Cells with no fill will be automatically calculated*</t>
  </si>
  <si>
    <t>Artistic</t>
  </si>
  <si>
    <t>C1</t>
  </si>
  <si>
    <t>C2</t>
  </si>
  <si>
    <t>C3</t>
  </si>
  <si>
    <t>C4</t>
  </si>
  <si>
    <t>C5</t>
  </si>
  <si>
    <t>X</t>
  </si>
  <si>
    <t>Judge A</t>
  </si>
  <si>
    <t>Judge B</t>
  </si>
  <si>
    <t>Diff</t>
  </si>
  <si>
    <t xml:space="preserve">Artistic </t>
  </si>
  <si>
    <t>TECHNICAL TEST - Horse &amp; Artistic</t>
  </si>
  <si>
    <t>TECHNICAL TEST - Perf</t>
  </si>
  <si>
    <t>Technique</t>
  </si>
  <si>
    <t>Judge A:</t>
  </si>
  <si>
    <t>Vaulting SA</t>
  </si>
  <si>
    <t>Vaulting SA May Competition 2019</t>
  </si>
  <si>
    <t>Judge:</t>
  </si>
  <si>
    <t>Janet Leadbeater</t>
  </si>
  <si>
    <t>Robyn Bruderer</t>
  </si>
  <si>
    <t>Matilda Yates</t>
  </si>
  <si>
    <t>Quick Magic</t>
  </si>
  <si>
    <t>Wendy Singlehurst</t>
  </si>
  <si>
    <t>REVA</t>
  </si>
  <si>
    <t>Lisa Van Someren</t>
  </si>
  <si>
    <t>Cricketer</t>
  </si>
  <si>
    <t>Denise Piggott</t>
  </si>
  <si>
    <t>VSVT</t>
  </si>
  <si>
    <t>Lily Moore</t>
  </si>
  <si>
    <t>Guy at Work</t>
  </si>
  <si>
    <t>Nina Fritzell</t>
  </si>
  <si>
    <t>Acacia Gold</t>
  </si>
  <si>
    <t>Ben Rosiak</t>
  </si>
  <si>
    <t>Robyn Bruder</t>
  </si>
  <si>
    <t>Skye Barrowcliffe</t>
  </si>
  <si>
    <t>Matavia Rosenkrantz</t>
  </si>
  <si>
    <t>Kirsty Barrowcliffe</t>
  </si>
  <si>
    <t>Sophie Thomson</t>
  </si>
  <si>
    <t>Wilameka Leviosa</t>
  </si>
  <si>
    <t>Robyn Oram-Thomson</t>
  </si>
  <si>
    <t>Wilameka Equestrian</t>
  </si>
  <si>
    <t>Lainie Thomson</t>
  </si>
  <si>
    <t>Quicksilver Vaulting Academy</t>
  </si>
  <si>
    <t>Alix Bell</t>
  </si>
  <si>
    <t>PhEVA Heights Equestrian Vaulting</t>
  </si>
  <si>
    <t>Florence Simpson</t>
  </si>
  <si>
    <t>Acacia Ridge Grande</t>
  </si>
  <si>
    <t>Gail Beattie</t>
  </si>
  <si>
    <t>Rebecca Vandepeear</t>
  </si>
  <si>
    <t>The Banjo Man</t>
  </si>
  <si>
    <t>Milla Fuss</t>
  </si>
  <si>
    <t>Emerson Fuss</t>
  </si>
  <si>
    <t>Kiara Esh</t>
  </si>
  <si>
    <t>Trinity Boekhout</t>
  </si>
  <si>
    <t>Montaya Young</t>
  </si>
  <si>
    <t>Dixie Boekhout</t>
  </si>
  <si>
    <t>Jade King</t>
  </si>
  <si>
    <t>Class 6D - Preliminary Individual AWD</t>
  </si>
  <si>
    <t>Daisy Farrell</t>
  </si>
  <si>
    <t>Casey Diener</t>
  </si>
  <si>
    <t>Jasmin Trewick</t>
  </si>
  <si>
    <t>Van Someren Vaulting Team</t>
  </si>
  <si>
    <t>Brianna Trewick</t>
  </si>
  <si>
    <t>Tiori Young</t>
  </si>
  <si>
    <t>Zoe Murphy</t>
  </si>
  <si>
    <t>Brianna Oudshoorn</t>
  </si>
  <si>
    <t>Lilly Belchambers</t>
  </si>
  <si>
    <t>Jade McInerney</t>
  </si>
  <si>
    <t>Waterbabe</t>
  </si>
  <si>
    <t>Acacia Gold Vaulting Club</t>
  </si>
  <si>
    <t>Emma Moulds</t>
  </si>
  <si>
    <t>Greenbanks Manny</t>
  </si>
  <si>
    <t>Layla van den Berg</t>
  </si>
  <si>
    <t>Abigail Williams</t>
  </si>
  <si>
    <t>TBA</t>
  </si>
  <si>
    <t>PhEVA</t>
  </si>
  <si>
    <t>Sharyn Van Someren</t>
  </si>
  <si>
    <t>Group A</t>
  </si>
  <si>
    <t>Group B</t>
  </si>
  <si>
    <t>Paige Equid</t>
  </si>
  <si>
    <t>Hayley Walker</t>
  </si>
  <si>
    <t>Emma Tribe</t>
  </si>
  <si>
    <t>Abby Yeend</t>
  </si>
  <si>
    <t>Mollie Stahlhut</t>
  </si>
  <si>
    <t>Alyssa Watkins</t>
  </si>
  <si>
    <t>Wilameka Balgownie Utrecht</t>
  </si>
  <si>
    <t>AWD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</si>
</sst>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C09]dd\-mmm\-yy;@"/>
    <numFmt numFmtId="165" formatCode="[$-409]h:mm:ss\ AM/PM;@"/>
    <numFmt numFmtId="166" formatCode="0.0"/>
    <numFmt numFmtId="167" formatCode="0.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trike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3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2" fillId="0" borderId="0" xfId="0" applyFont="1"/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166" fontId="0" fillId="4" borderId="0" xfId="0" applyNumberFormat="1" applyFill="1"/>
    <xf numFmtId="166" fontId="0" fillId="0" borderId="0" xfId="0" applyNumberFormat="1"/>
    <xf numFmtId="167" fontId="0" fillId="0" borderId="0" xfId="0" applyNumberFormat="1"/>
    <xf numFmtId="166" fontId="0" fillId="5" borderId="0" xfId="0" applyNumberFormat="1" applyFill="1"/>
    <xf numFmtId="0" fontId="3" fillId="0" borderId="0" xfId="1"/>
    <xf numFmtId="0" fontId="3" fillId="2" borderId="0" xfId="1" applyFill="1"/>
    <xf numFmtId="0" fontId="3" fillId="3" borderId="0" xfId="1" applyFill="1"/>
    <xf numFmtId="164" fontId="3" fillId="0" borderId="0" xfId="1" applyNumberFormat="1" applyAlignment="1">
      <alignment horizontal="right"/>
    </xf>
    <xf numFmtId="0" fontId="2" fillId="0" borderId="0" xfId="1" applyFont="1"/>
    <xf numFmtId="165" fontId="3" fillId="0" borderId="0" xfId="1" applyNumberFormat="1" applyAlignment="1">
      <alignment horizontal="right"/>
    </xf>
    <xf numFmtId="0" fontId="3" fillId="0" borderId="0" xfId="1" applyAlignment="1">
      <alignment horizontal="center"/>
    </xf>
    <xf numFmtId="0" fontId="3" fillId="3" borderId="0" xfId="1" applyFill="1" applyAlignment="1">
      <alignment horizontal="center"/>
    </xf>
    <xf numFmtId="166" fontId="3" fillId="4" borderId="0" xfId="1" applyNumberFormat="1" applyFill="1"/>
    <xf numFmtId="0" fontId="4" fillId="0" borderId="0" xfId="1" applyFont="1"/>
    <xf numFmtId="0" fontId="0" fillId="0" borderId="0" xfId="0" applyAlignment="1">
      <alignment horizontal="right"/>
    </xf>
    <xf numFmtId="167" fontId="0" fillId="2" borderId="0" xfId="0" applyNumberFormat="1" applyFill="1"/>
    <xf numFmtId="166" fontId="0" fillId="2" borderId="0" xfId="0" applyNumberFormat="1" applyFill="1"/>
    <xf numFmtId="0" fontId="4" fillId="0" borderId="0" xfId="0" applyFont="1"/>
    <xf numFmtId="0" fontId="5" fillId="0" borderId="0" xfId="0" applyFont="1"/>
    <xf numFmtId="0" fontId="0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2" fillId="5" borderId="0" xfId="0" applyFont="1" applyFill="1"/>
    <xf numFmtId="0" fontId="0" fillId="5" borderId="0" xfId="0" applyFill="1"/>
    <xf numFmtId="0" fontId="0" fillId="0" borderId="0" xfId="0" applyAlignment="1"/>
    <xf numFmtId="167" fontId="0" fillId="0" borderId="0" xfId="0" applyNumberFormat="1" applyFill="1"/>
    <xf numFmtId="0" fontId="0" fillId="0" borderId="0" xfId="0" applyAlignment="1">
      <alignment horizontal="left"/>
    </xf>
    <xf numFmtId="167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5" borderId="0" xfId="0" applyFont="1" applyFill="1" applyAlignment="1">
      <alignment horizontal="left"/>
    </xf>
    <xf numFmtId="0" fontId="3" fillId="5" borderId="0" xfId="1" applyFill="1" applyAlignment="1">
      <alignment horizontal="center"/>
    </xf>
    <xf numFmtId="0" fontId="3" fillId="5" borderId="0" xfId="1" applyFill="1"/>
    <xf numFmtId="167" fontId="2" fillId="2" borderId="0" xfId="1" applyNumberFormat="1" applyFont="1" applyFill="1"/>
    <xf numFmtId="0" fontId="2" fillId="2" borderId="0" xfId="1" applyFont="1" applyFill="1"/>
    <xf numFmtId="167" fontId="2" fillId="0" borderId="0" xfId="1" applyNumberFormat="1" applyFont="1"/>
    <xf numFmtId="0" fontId="6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2" fillId="5" borderId="0" xfId="1" applyFont="1" applyFill="1"/>
    <xf numFmtId="0" fontId="3" fillId="0" borderId="0" xfId="1" applyAlignment="1">
      <alignment horizontal="left"/>
    </xf>
    <xf numFmtId="0" fontId="3" fillId="6" borderId="0" xfId="1" applyFill="1" applyAlignment="1">
      <alignment horizontal="center"/>
    </xf>
    <xf numFmtId="0" fontId="3" fillId="6" borderId="0" xfId="1" applyFill="1"/>
    <xf numFmtId="0" fontId="0" fillId="6" borderId="0" xfId="0" applyFill="1" applyAlignment="1">
      <alignment horizontal="center"/>
    </xf>
    <xf numFmtId="167" fontId="0" fillId="6" borderId="0" xfId="0" applyNumberFormat="1" applyFill="1"/>
    <xf numFmtId="0" fontId="3" fillId="7" borderId="0" xfId="1" applyFill="1"/>
    <xf numFmtId="0" fontId="3" fillId="7" borderId="0" xfId="1" applyFill="1" applyAlignment="1">
      <alignment horizontal="center"/>
    </xf>
    <xf numFmtId="0" fontId="3" fillId="0" borderId="0" xfId="1" applyFill="1" applyAlignment="1">
      <alignment horizontal="center"/>
    </xf>
    <xf numFmtId="0" fontId="3" fillId="0" borderId="0" xfId="1" applyFill="1"/>
    <xf numFmtId="0" fontId="0" fillId="0" borderId="0" xfId="1" applyFont="1" applyFill="1" applyAlignment="1">
      <alignment horizontal="center"/>
    </xf>
    <xf numFmtId="167" fontId="3" fillId="0" borderId="0" xfId="1" applyNumberFormat="1" applyFill="1"/>
    <xf numFmtId="0" fontId="0" fillId="5" borderId="0" xfId="0" applyFill="1" applyAlignment="1">
      <alignment horizontal="center"/>
    </xf>
    <xf numFmtId="0" fontId="0" fillId="6" borderId="0" xfId="0" applyFill="1"/>
    <xf numFmtId="167" fontId="0" fillId="5" borderId="0" xfId="0" applyNumberFormat="1" applyFill="1"/>
    <xf numFmtId="0" fontId="0" fillId="6" borderId="0" xfId="0" applyFont="1" applyFill="1"/>
    <xf numFmtId="167" fontId="0" fillId="6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167" fontId="0" fillId="0" borderId="0" xfId="0" applyNumberFormat="1" applyFont="1" applyFill="1"/>
    <xf numFmtId="167" fontId="0" fillId="5" borderId="0" xfId="0" applyNumberFormat="1" applyFont="1" applyFill="1"/>
    <xf numFmtId="0" fontId="0" fillId="7" borderId="0" xfId="0" applyFill="1"/>
    <xf numFmtId="0" fontId="0" fillId="7" borderId="0" xfId="0" applyFill="1" applyAlignment="1">
      <alignment horizontal="center"/>
    </xf>
    <xf numFmtId="167" fontId="2" fillId="2" borderId="0" xfId="0" applyNumberFormat="1" applyFont="1" applyFill="1"/>
    <xf numFmtId="0" fontId="2" fillId="2" borderId="0" xfId="0" applyFont="1" applyFill="1"/>
    <xf numFmtId="0" fontId="0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0" fontId="0" fillId="6" borderId="0" xfId="0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1"/>
    <xf numFmtId="0" fontId="0" fillId="0" borderId="0" xfId="0" applyFont="1" applyFill="1" applyAlignment="1">
      <alignment horizontal="center"/>
    </xf>
    <xf numFmtId="0" fontId="3" fillId="0" borderId="0" xfId="1" applyAlignment="1"/>
    <xf numFmtId="14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left"/>
    </xf>
    <xf numFmtId="1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1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2" borderId="0" xfId="0" applyFill="1" applyBorder="1"/>
    <xf numFmtId="0" fontId="0" fillId="5" borderId="0" xfId="0" applyFill="1" applyAlignment="1">
      <alignment horizontal="left"/>
    </xf>
    <xf numFmtId="0" fontId="0" fillId="5" borderId="0" xfId="1" applyFont="1" applyFill="1"/>
    <xf numFmtId="0" fontId="0" fillId="0" borderId="1" xfId="0" applyFont="1" applyBorder="1"/>
    <xf numFmtId="0" fontId="2" fillId="0" borderId="0" xfId="1" applyFont="1" applyAlignment="1">
      <alignment horizontal="right"/>
    </xf>
    <xf numFmtId="0" fontId="0" fillId="5" borderId="0" xfId="1" applyFont="1" applyFill="1" applyAlignment="1">
      <alignment horizontal="left"/>
    </xf>
    <xf numFmtId="0" fontId="0" fillId="5" borderId="0" xfId="1" applyFont="1" applyFill="1" applyAlignment="1"/>
    <xf numFmtId="0" fontId="3" fillId="2" borderId="0" xfId="1" applyFill="1" applyBorder="1"/>
    <xf numFmtId="0" fontId="0" fillId="0" borderId="3" xfId="0" applyBorder="1"/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5" borderId="0" xfId="1" applyFont="1" applyFill="1"/>
    <xf numFmtId="0" fontId="0" fillId="0" borderId="1" xfId="0" applyFont="1" applyFill="1" applyBorder="1"/>
    <xf numFmtId="0" fontId="1" fillId="5" borderId="0" xfId="1" applyFont="1" applyFill="1" applyAlignment="1">
      <alignment horizontal="left"/>
    </xf>
    <xf numFmtId="0" fontId="3" fillId="0" borderId="0" xfId="1" applyBorder="1"/>
    <xf numFmtId="0" fontId="3" fillId="0" borderId="0" xfId="1" applyBorder="1" applyAlignment="1">
      <alignment horizontal="right"/>
    </xf>
    <xf numFmtId="0" fontId="0" fillId="0" borderId="0" xfId="0" applyFont="1" applyFill="1" applyBorder="1"/>
    <xf numFmtId="0" fontId="3" fillId="0" borderId="3" xfId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0" fillId="2" borderId="0" xfId="0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16" sqref="E16"/>
    </sheetView>
  </sheetViews>
  <sheetFormatPr defaultRowHeight="12.75" x14ac:dyDescent="0.2"/>
  <cols>
    <col min="1" max="1" width="22.7109375" customWidth="1"/>
    <col min="2" max="2" width="28.85546875" bestFit="1" customWidth="1"/>
  </cols>
  <sheetData>
    <row r="1" spans="1:2" x14ac:dyDescent="0.2">
      <c r="A1" s="5" t="s">
        <v>40</v>
      </c>
      <c r="B1" s="89" t="s">
        <v>89</v>
      </c>
    </row>
    <row r="2" spans="1:2" x14ac:dyDescent="0.2">
      <c r="A2" s="5" t="s">
        <v>38</v>
      </c>
      <c r="B2" s="89" t="s">
        <v>90</v>
      </c>
    </row>
    <row r="3" spans="1:2" x14ac:dyDescent="0.2">
      <c r="A3" s="5" t="s">
        <v>39</v>
      </c>
      <c r="B3" s="95">
        <v>43611</v>
      </c>
    </row>
    <row r="4" spans="1:2" x14ac:dyDescent="0.2">
      <c r="A4" s="5" t="s">
        <v>91</v>
      </c>
      <c r="B4" s="89" t="s">
        <v>92</v>
      </c>
    </row>
    <row r="5" spans="1:2" x14ac:dyDescent="0.2">
      <c r="A5" s="5" t="s">
        <v>91</v>
      </c>
      <c r="B5" s="89" t="s">
        <v>93</v>
      </c>
    </row>
    <row r="6" spans="1:2" x14ac:dyDescent="0.2">
      <c r="A6" s="5"/>
    </row>
    <row r="8" spans="1:2" x14ac:dyDescent="0.2">
      <c r="A8" t="s">
        <v>72</v>
      </c>
    </row>
    <row r="9" spans="1:2" x14ac:dyDescent="0.2">
      <c r="A9" t="s">
        <v>73</v>
      </c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15"/>
  <sheetViews>
    <sheetView zoomScale="90" zoomScaleNormal="90" workbookViewId="0">
      <pane xSplit="5" topLeftCell="H1" activePane="topRight" state="frozen"/>
      <selection pane="topRight" activeCell="Y13" sqref="Y13"/>
    </sheetView>
  </sheetViews>
  <sheetFormatPr defaultColWidth="9.140625" defaultRowHeight="12.75" x14ac:dyDescent="0.2"/>
  <cols>
    <col min="1" max="1" width="5.5703125" style="15" customWidth="1"/>
    <col min="2" max="2" width="22.85546875" style="15" customWidth="1"/>
    <col min="3" max="3" width="18.28515625" style="15" bestFit="1" customWidth="1"/>
    <col min="4" max="4" width="15.140625" style="15" bestFit="1" customWidth="1"/>
    <col min="5" max="5" width="24.85546875" style="15" bestFit="1" customWidth="1"/>
    <col min="6" max="7" width="6.5703125" style="37" customWidth="1"/>
    <col min="8" max="8" width="5.7109375" style="37" customWidth="1"/>
    <col min="9" max="9" width="5.85546875" style="37" customWidth="1"/>
    <col min="10" max="10" width="6.42578125" style="37" customWidth="1"/>
    <col min="11" max="11" width="7.5703125" style="37" customWidth="1"/>
    <col min="12" max="12" width="3.5703125" style="37" customWidth="1"/>
    <col min="13" max="13" width="6.5703125" style="37" customWidth="1"/>
    <col min="14" max="14" width="6.7109375" style="37" customWidth="1"/>
    <col min="15" max="17" width="6.140625" style="37" customWidth="1"/>
    <col min="18" max="18" width="6.42578125" style="37" customWidth="1"/>
    <col min="19" max="19" width="4.5703125" style="15" customWidth="1"/>
    <col min="20" max="20" width="6.85546875" style="15" customWidth="1"/>
    <col min="21" max="21" width="7.5703125" style="15" customWidth="1"/>
    <col min="22" max="22" width="7.85546875" style="15" customWidth="1"/>
    <col min="23" max="23" width="5.85546875" style="15" customWidth="1"/>
    <col min="24" max="24" width="11" style="15" customWidth="1"/>
    <col min="25" max="16384" width="9.140625" style="15"/>
  </cols>
  <sheetData>
    <row r="1" spans="1:25" ht="12.95" customHeight="1" x14ac:dyDescent="0.2">
      <c r="A1" s="130" t="str">
        <f>CompInfo!B1</f>
        <v>Vaulting SA</v>
      </c>
      <c r="B1" s="130"/>
    </row>
    <row r="2" spans="1:25" ht="12.95" customHeight="1" x14ac:dyDescent="0.2">
      <c r="A2" s="102" t="str">
        <f>CompInfo!B2</f>
        <v>Vaulting SA May Competition 2019</v>
      </c>
      <c r="B2" s="102"/>
    </row>
    <row r="3" spans="1:25" ht="12.95" customHeight="1" x14ac:dyDescent="0.2">
      <c r="A3" s="131">
        <f>CompInfo!B3</f>
        <v>43611</v>
      </c>
      <c r="B3" s="131"/>
    </row>
    <row r="5" spans="1:25" x14ac:dyDescent="0.2">
      <c r="A5" s="130" t="s">
        <v>55</v>
      </c>
      <c r="B5" s="130"/>
      <c r="C5" s="19" t="s">
        <v>0</v>
      </c>
      <c r="D5" s="110" t="s">
        <v>92</v>
      </c>
    </row>
    <row r="6" spans="1:25" s="21" customFormat="1" x14ac:dyDescent="0.2">
      <c r="C6" s="19" t="s">
        <v>66</v>
      </c>
      <c r="D6" s="107" t="s">
        <v>93</v>
      </c>
      <c r="F6" t="s">
        <v>0</v>
      </c>
      <c r="G6"/>
      <c r="H6" s="124" t="str">
        <f>D5</f>
        <v>Janet Leadbeater</v>
      </c>
      <c r="I6" s="124"/>
      <c r="J6" s="124"/>
      <c r="K6" s="124"/>
      <c r="L6"/>
      <c r="M6"/>
      <c r="N6"/>
      <c r="O6"/>
      <c r="P6"/>
      <c r="Q6"/>
      <c r="R6"/>
      <c r="S6" s="1"/>
      <c r="T6" t="s">
        <v>66</v>
      </c>
      <c r="U6"/>
      <c r="V6" s="43" t="str">
        <f>D6</f>
        <v>Robyn Bruderer</v>
      </c>
    </row>
    <row r="7" spans="1:25" x14ac:dyDescent="0.2">
      <c r="F7"/>
      <c r="G7"/>
      <c r="H7"/>
      <c r="I7"/>
      <c r="J7"/>
      <c r="K7"/>
      <c r="L7"/>
      <c r="M7"/>
      <c r="N7"/>
      <c r="O7"/>
      <c r="P7"/>
      <c r="Q7"/>
      <c r="R7"/>
      <c r="S7" s="1"/>
      <c r="T7"/>
      <c r="U7"/>
      <c r="V7"/>
    </row>
    <row r="8" spans="1:25" x14ac:dyDescent="0.2">
      <c r="F8"/>
      <c r="G8"/>
      <c r="H8"/>
      <c r="I8"/>
      <c r="J8"/>
      <c r="K8"/>
      <c r="L8"/>
      <c r="M8"/>
      <c r="N8"/>
      <c r="O8"/>
      <c r="P8"/>
      <c r="Q8"/>
      <c r="R8"/>
      <c r="S8" s="1"/>
      <c r="T8"/>
      <c r="U8"/>
      <c r="V8"/>
    </row>
    <row r="9" spans="1:25" x14ac:dyDescent="0.2">
      <c r="F9"/>
      <c r="G9"/>
      <c r="H9"/>
      <c r="I9"/>
      <c r="J9"/>
      <c r="K9"/>
      <c r="L9"/>
      <c r="M9"/>
      <c r="N9"/>
      <c r="O9"/>
      <c r="P9"/>
      <c r="Q9"/>
      <c r="R9"/>
      <c r="S9" s="1"/>
      <c r="T9"/>
      <c r="U9"/>
      <c r="V9"/>
    </row>
    <row r="10" spans="1:25" x14ac:dyDescent="0.2">
      <c r="A10" s="21" t="s">
        <v>5</v>
      </c>
      <c r="B10" s="21" t="s">
        <v>6</v>
      </c>
      <c r="C10" s="21" t="s">
        <v>7</v>
      </c>
      <c r="D10" s="21" t="s">
        <v>8</v>
      </c>
      <c r="E10" s="21" t="s">
        <v>9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1"/>
      <c r="T10" s="125"/>
      <c r="U10" s="125"/>
      <c r="V10" s="125"/>
      <c r="W10" s="22"/>
      <c r="X10" s="36" t="s">
        <v>54</v>
      </c>
      <c r="Y10" s="36" t="s">
        <v>30</v>
      </c>
    </row>
    <row r="11" spans="1:25" x14ac:dyDescent="0.2">
      <c r="F11" s="34" t="s">
        <v>7</v>
      </c>
      <c r="G11" s="34"/>
      <c r="H11" s="34"/>
      <c r="I11" s="34"/>
      <c r="J11" s="34"/>
      <c r="K11" s="34" t="s">
        <v>7</v>
      </c>
      <c r="L11" s="41"/>
      <c r="M11" s="34" t="s">
        <v>74</v>
      </c>
      <c r="N11" s="34"/>
      <c r="O11" s="34"/>
      <c r="P11" s="34"/>
      <c r="Q11" s="34"/>
      <c r="R11" s="34" t="s">
        <v>74</v>
      </c>
      <c r="S11" s="8"/>
      <c r="T11" s="9" t="s">
        <v>27</v>
      </c>
      <c r="U11" s="34" t="s">
        <v>28</v>
      </c>
      <c r="V11" s="9" t="s">
        <v>29</v>
      </c>
      <c r="W11" s="17"/>
      <c r="X11" s="19"/>
      <c r="Y11" s="19"/>
    </row>
    <row r="12" spans="1:25" x14ac:dyDescent="0.2">
      <c r="A12" s="100">
        <v>14</v>
      </c>
      <c r="B12" s="100" t="s">
        <v>119</v>
      </c>
      <c r="C12" s="112"/>
      <c r="D12" s="112"/>
      <c r="E12" s="112"/>
      <c r="F12" t="s">
        <v>67</v>
      </c>
      <c r="G12" t="s">
        <v>68</v>
      </c>
      <c r="H12" t="s">
        <v>69</v>
      </c>
      <c r="I12" t="s">
        <v>70</v>
      </c>
      <c r="J12" t="s">
        <v>71</v>
      </c>
      <c r="K12" s="34" t="s">
        <v>4</v>
      </c>
      <c r="L12" s="41"/>
      <c r="M12" t="s">
        <v>75</v>
      </c>
      <c r="N12" t="s">
        <v>76</v>
      </c>
      <c r="O12" t="s">
        <v>77</v>
      </c>
      <c r="P12" t="s">
        <v>78</v>
      </c>
      <c r="Q12" t="s">
        <v>79</v>
      </c>
      <c r="R12" s="34" t="s">
        <v>4</v>
      </c>
      <c r="S12" s="1"/>
      <c r="T12"/>
      <c r="U12"/>
      <c r="V12"/>
      <c r="W12" s="17"/>
      <c r="X12" s="54"/>
      <c r="Y12" s="55"/>
    </row>
    <row r="13" spans="1:25" x14ac:dyDescent="0.2">
      <c r="A13" s="100">
        <v>17</v>
      </c>
      <c r="B13" s="100" t="s">
        <v>115</v>
      </c>
      <c r="C13" s="100" t="s">
        <v>120</v>
      </c>
      <c r="D13" s="100" t="s">
        <v>121</v>
      </c>
      <c r="E13" s="100" t="s">
        <v>116</v>
      </c>
      <c r="F13" s="11">
        <v>6.8</v>
      </c>
      <c r="G13" s="11">
        <v>6.87</v>
      </c>
      <c r="H13" s="11">
        <v>5.87</v>
      </c>
      <c r="I13" s="11">
        <v>6.5</v>
      </c>
      <c r="J13" s="11">
        <v>6.5</v>
      </c>
      <c r="K13" s="42">
        <f>(F13*0.3)+(G13*0.25)+(H13*0.25)+(I13*0.15)+(J13*0.05)</f>
        <v>6.5250000000000004</v>
      </c>
      <c r="L13" s="42"/>
      <c r="M13" s="11">
        <v>6</v>
      </c>
      <c r="N13" s="11">
        <v>5.8</v>
      </c>
      <c r="O13" s="11">
        <v>5.5</v>
      </c>
      <c r="P13" s="11">
        <v>5.8</v>
      </c>
      <c r="Q13" s="11">
        <v>5.5</v>
      </c>
      <c r="R13" s="42">
        <f>(M13*0.25)+(N13*0.25)+(O13*0.2)+(P13*0.2)+(Q13*0.1)</f>
        <v>5.7600000000000007</v>
      </c>
      <c r="S13" s="1"/>
      <c r="T13" s="11">
        <v>5</v>
      </c>
      <c r="U13" s="11">
        <v>4.4000000000000004</v>
      </c>
      <c r="V13" s="12">
        <f>(T13*0.7)+(U13*0.3)</f>
        <v>4.82</v>
      </c>
      <c r="W13" s="17"/>
      <c r="X13" s="56">
        <f>(K13*0.25)+(R13*0.25)+(V13*0.5)</f>
        <v>5.4812500000000002</v>
      </c>
      <c r="Y13" s="19">
        <v>1</v>
      </c>
    </row>
    <row r="15" spans="1:25" x14ac:dyDescent="0.2">
      <c r="B15" s="24"/>
    </row>
  </sheetData>
  <mergeCells count="5">
    <mergeCell ref="H6:K6"/>
    <mergeCell ref="T10:V10"/>
    <mergeCell ref="A5:B5"/>
    <mergeCell ref="A1:B1"/>
    <mergeCell ref="A3:B3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2"/>
  <sheetViews>
    <sheetView tabSelected="1" topLeftCell="A9" zoomScale="90" zoomScaleNormal="90" workbookViewId="0">
      <pane xSplit="4" topLeftCell="E1" activePane="topRight" state="frozen"/>
      <selection pane="topRight" activeCell="B34" sqref="B34"/>
    </sheetView>
  </sheetViews>
  <sheetFormatPr defaultColWidth="9.140625" defaultRowHeight="12.75" x14ac:dyDescent="0.2"/>
  <cols>
    <col min="1" max="1" width="5.5703125" style="15" customWidth="1"/>
    <col min="2" max="2" width="24.28515625" style="15" customWidth="1"/>
    <col min="3" max="3" width="29.85546875" style="15" bestFit="1" customWidth="1"/>
    <col min="4" max="4" width="15.140625" style="37" bestFit="1" customWidth="1"/>
    <col min="5" max="5" width="6.42578125" style="15" customWidth="1"/>
    <col min="6" max="6" width="5.85546875" style="15" customWidth="1"/>
    <col min="7" max="7" width="6.5703125" style="15" customWidth="1"/>
    <col min="8" max="8" width="6.42578125" style="15" customWidth="1"/>
    <col min="9" max="9" width="6.42578125" style="47" customWidth="1"/>
    <col min="10" max="10" width="7.42578125" style="15" customWidth="1"/>
    <col min="11" max="11" width="4.140625" style="15" customWidth="1"/>
    <col min="12" max="12" width="10.140625" style="15" customWidth="1"/>
    <col min="13" max="13" width="9.42578125" style="15" bestFit="1" customWidth="1"/>
    <col min="14" max="14" width="6.85546875" style="15" customWidth="1"/>
    <col min="15" max="16" width="9.140625" style="15"/>
    <col min="17" max="17" width="11.5703125" style="15" customWidth="1"/>
    <col min="18" max="16384" width="9.140625" style="15"/>
  </cols>
  <sheetData>
    <row r="1" spans="1:18" x14ac:dyDescent="0.2">
      <c r="A1" s="130" t="str">
        <f>CompInfo!B1</f>
        <v>Vaulting SA</v>
      </c>
      <c r="B1" s="130"/>
      <c r="J1" s="18"/>
    </row>
    <row r="2" spans="1:18" x14ac:dyDescent="0.2">
      <c r="A2" s="102" t="str">
        <f>CompInfo!B2</f>
        <v>Vaulting SA May Competition 2019</v>
      </c>
      <c r="B2" s="102"/>
      <c r="J2" s="20"/>
    </row>
    <row r="3" spans="1:18" x14ac:dyDescent="0.2">
      <c r="A3" s="131">
        <f>CompInfo!B3</f>
        <v>43611</v>
      </c>
      <c r="B3" s="131"/>
    </row>
    <row r="4" spans="1:18" x14ac:dyDescent="0.2">
      <c r="E4" s="21"/>
      <c r="F4" s="21"/>
      <c r="H4" s="21"/>
      <c r="I4" s="48"/>
    </row>
    <row r="5" spans="1:18" s="21" customFormat="1" x14ac:dyDescent="0.2">
      <c r="A5" s="19" t="s">
        <v>59</v>
      </c>
      <c r="B5" s="19"/>
      <c r="I5" s="48"/>
    </row>
    <row r="6" spans="1:18" x14ac:dyDescent="0.2">
      <c r="C6" s="109" t="s">
        <v>0</v>
      </c>
      <c r="D6" s="110" t="s">
        <v>92</v>
      </c>
      <c r="E6" s="134" t="s">
        <v>0</v>
      </c>
      <c r="F6" s="134"/>
      <c r="G6" s="60" t="str">
        <f>D6</f>
        <v>Janet Leadbeater</v>
      </c>
      <c r="H6" s="38"/>
      <c r="I6" s="48"/>
      <c r="J6" s="38"/>
      <c r="K6" s="61"/>
      <c r="L6" s="30" t="s">
        <v>66</v>
      </c>
      <c r="M6" s="60" t="str">
        <f>D7</f>
        <v>Robyn Bruderer</v>
      </c>
      <c r="N6" s="66"/>
      <c r="O6" s="67"/>
      <c r="P6" s="67"/>
      <c r="Q6" s="38"/>
      <c r="R6" s="38"/>
    </row>
    <row r="7" spans="1:18" x14ac:dyDescent="0.2">
      <c r="C7" s="109" t="s">
        <v>66</v>
      </c>
      <c r="D7" s="116" t="s">
        <v>93</v>
      </c>
      <c r="E7" s="37"/>
      <c r="F7" s="37"/>
      <c r="G7" s="37"/>
      <c r="H7" s="37"/>
      <c r="J7" s="37"/>
      <c r="K7" s="62"/>
      <c r="L7" s="37"/>
      <c r="M7" s="37"/>
      <c r="N7" s="65"/>
      <c r="O7" s="68"/>
      <c r="P7" s="68"/>
      <c r="Q7" s="37"/>
      <c r="R7" s="37"/>
    </row>
    <row r="8" spans="1:18" x14ac:dyDescent="0.2">
      <c r="E8" s="37"/>
      <c r="F8" s="37"/>
      <c r="G8" s="37"/>
      <c r="H8" s="37"/>
      <c r="J8" s="37"/>
      <c r="K8" s="62"/>
      <c r="L8" s="37"/>
      <c r="M8" s="37"/>
      <c r="N8" s="65"/>
      <c r="O8" s="68"/>
      <c r="P8" s="68"/>
      <c r="Q8" s="37"/>
      <c r="R8" s="37"/>
    </row>
    <row r="9" spans="1:18" x14ac:dyDescent="0.2">
      <c r="B9" s="19" t="s">
        <v>151</v>
      </c>
      <c r="E9" s="37"/>
      <c r="F9" s="37"/>
      <c r="G9" s="37"/>
      <c r="H9" s="37"/>
      <c r="J9" s="37"/>
      <c r="K9" s="62"/>
      <c r="L9" s="37"/>
      <c r="M9" s="37"/>
      <c r="N9" s="65"/>
      <c r="O9" s="68"/>
      <c r="P9" s="68"/>
      <c r="Q9" s="37"/>
      <c r="R9" s="37"/>
    </row>
    <row r="10" spans="1:18" x14ac:dyDescent="0.2">
      <c r="A10" s="21" t="s">
        <v>5</v>
      </c>
      <c r="B10" s="21" t="s">
        <v>6</v>
      </c>
      <c r="C10" s="21" t="s">
        <v>9</v>
      </c>
      <c r="D10" s="38"/>
      <c r="E10" s="34" t="s">
        <v>74</v>
      </c>
      <c r="F10" s="34"/>
      <c r="G10" s="34"/>
      <c r="H10" s="34"/>
      <c r="I10" s="45"/>
      <c r="J10" s="34" t="s">
        <v>74</v>
      </c>
      <c r="K10" s="63"/>
      <c r="L10" s="38" t="s">
        <v>29</v>
      </c>
      <c r="M10" s="34" t="s">
        <v>87</v>
      </c>
      <c r="N10" s="22"/>
      <c r="O10" s="69" t="s">
        <v>81</v>
      </c>
      <c r="P10" s="69" t="s">
        <v>82</v>
      </c>
      <c r="Q10" s="36" t="s">
        <v>54</v>
      </c>
      <c r="R10" s="36" t="s">
        <v>30</v>
      </c>
    </row>
    <row r="11" spans="1:18" x14ac:dyDescent="0.2">
      <c r="A11" s="103">
        <v>23</v>
      </c>
      <c r="B11" s="103" t="s">
        <v>124</v>
      </c>
      <c r="C11" s="16"/>
      <c r="D11" s="16"/>
      <c r="E11" t="s">
        <v>75</v>
      </c>
      <c r="F11" t="s">
        <v>76</v>
      </c>
      <c r="G11" t="s">
        <v>77</v>
      </c>
      <c r="H11" t="s">
        <v>78</v>
      </c>
      <c r="I11" t="s">
        <v>79</v>
      </c>
      <c r="J11" s="34" t="s">
        <v>4</v>
      </c>
      <c r="K11" s="63"/>
      <c r="L11" s="37"/>
      <c r="M11" s="34" t="s">
        <v>4</v>
      </c>
      <c r="N11" s="65"/>
      <c r="O11" s="68"/>
      <c r="P11" s="68"/>
      <c r="Q11" s="19"/>
      <c r="R11" s="19"/>
    </row>
    <row r="12" spans="1:18" x14ac:dyDescent="0.2">
      <c r="A12" s="104">
        <v>22</v>
      </c>
      <c r="B12" s="104" t="s">
        <v>125</v>
      </c>
      <c r="C12" s="117" t="s">
        <v>135</v>
      </c>
      <c r="E12" s="11">
        <v>6.8</v>
      </c>
      <c r="F12" s="11">
        <v>7</v>
      </c>
      <c r="G12" s="11">
        <v>6.8</v>
      </c>
      <c r="H12" s="11">
        <v>6</v>
      </c>
      <c r="I12" s="11">
        <v>6.5</v>
      </c>
      <c r="J12" s="42">
        <f>(E12*0.25)+(F12*0.25)+(G12*0.2)+(H12*0.2)+(I12*0.1)</f>
        <v>6.660000000000001</v>
      </c>
      <c r="K12" s="64"/>
      <c r="L12" s="23">
        <v>8.6999999999999993</v>
      </c>
      <c r="M12" s="42">
        <f>L12</f>
        <v>8.6999999999999993</v>
      </c>
      <c r="N12" s="17"/>
      <c r="O12" s="70">
        <f>J12</f>
        <v>6.660000000000001</v>
      </c>
      <c r="P12" s="70">
        <f>(M12*0.25)+(L12*0.75)</f>
        <v>8.6999999999999993</v>
      </c>
      <c r="Q12" s="56">
        <f>(O12*0.5)+(P12*0.5)</f>
        <v>7.68</v>
      </c>
      <c r="R12" s="19">
        <f>RANK(Q$12,Q$12:Q$14)</f>
        <v>1</v>
      </c>
    </row>
    <row r="13" spans="1:18" s="92" customFormat="1" x14ac:dyDescent="0.2">
      <c r="A13" s="103">
        <v>32</v>
      </c>
      <c r="B13" s="103" t="s">
        <v>157</v>
      </c>
      <c r="C13" s="16"/>
      <c r="D13" s="16"/>
      <c r="E13" t="s">
        <v>75</v>
      </c>
      <c r="F13" t="s">
        <v>76</v>
      </c>
      <c r="G13" t="s">
        <v>77</v>
      </c>
      <c r="H13" t="s">
        <v>78</v>
      </c>
      <c r="I13" t="s">
        <v>79</v>
      </c>
      <c r="J13" s="88" t="s">
        <v>4</v>
      </c>
      <c r="K13" s="63"/>
      <c r="M13" s="88" t="s">
        <v>4</v>
      </c>
      <c r="N13" s="65"/>
      <c r="O13" s="68"/>
      <c r="P13" s="68"/>
      <c r="Q13" s="19"/>
      <c r="R13" s="19"/>
    </row>
    <row r="14" spans="1:18" s="92" customFormat="1" x14ac:dyDescent="0.2">
      <c r="A14" s="104">
        <v>31</v>
      </c>
      <c r="B14" s="104" t="s">
        <v>153</v>
      </c>
      <c r="C14" s="103" t="s">
        <v>114</v>
      </c>
      <c r="E14" s="11">
        <v>5.8</v>
      </c>
      <c r="F14" s="11">
        <v>5.78</v>
      </c>
      <c r="G14" s="11">
        <v>5.5</v>
      </c>
      <c r="H14" s="11">
        <v>4</v>
      </c>
      <c r="I14" s="11">
        <v>4</v>
      </c>
      <c r="J14" s="42">
        <f>(E14*0.25)+(F14*0.25)+(G14*0.2)+(H14*0.2)+(I14*0.1)</f>
        <v>5.1950000000000003</v>
      </c>
      <c r="K14" s="64"/>
      <c r="L14" s="23">
        <v>8</v>
      </c>
      <c r="M14" s="42">
        <f>L14</f>
        <v>8</v>
      </c>
      <c r="N14" s="17"/>
      <c r="O14" s="70">
        <f>J14</f>
        <v>5.1950000000000003</v>
      </c>
      <c r="P14" s="70">
        <f>(M14*0.25)+(L14*0.75)</f>
        <v>8</v>
      </c>
      <c r="Q14" s="56">
        <f>(O14*0.5)+(P14*0.5)</f>
        <v>6.5975000000000001</v>
      </c>
      <c r="R14" s="19">
        <f>RANK(Q$14,Q$12:Q$14)</f>
        <v>2</v>
      </c>
    </row>
    <row r="16" spans="1:18" x14ac:dyDescent="0.2">
      <c r="B16" s="19" t="s">
        <v>152</v>
      </c>
    </row>
    <row r="17" spans="1:18" s="92" customFormat="1" x14ac:dyDescent="0.2">
      <c r="A17" s="103">
        <v>27</v>
      </c>
      <c r="B17" s="103" t="s">
        <v>134</v>
      </c>
      <c r="C17" s="16"/>
      <c r="D17" s="16"/>
      <c r="E17" t="s">
        <v>75</v>
      </c>
      <c r="F17" t="s">
        <v>76</v>
      </c>
      <c r="G17" t="s">
        <v>77</v>
      </c>
      <c r="H17" t="s">
        <v>78</v>
      </c>
      <c r="I17" t="s">
        <v>79</v>
      </c>
      <c r="J17" s="88" t="s">
        <v>4</v>
      </c>
      <c r="K17" s="63"/>
      <c r="M17" s="88" t="s">
        <v>4</v>
      </c>
      <c r="N17" s="65"/>
      <c r="O17" s="68"/>
      <c r="P17" s="68"/>
      <c r="Q17" s="19"/>
      <c r="R17" s="19"/>
    </row>
    <row r="18" spans="1:18" s="92" customFormat="1" x14ac:dyDescent="0.2">
      <c r="A18" s="104">
        <v>30</v>
      </c>
      <c r="B18" s="104" t="s">
        <v>137</v>
      </c>
      <c r="C18" s="117" t="s">
        <v>135</v>
      </c>
      <c r="E18" s="11">
        <v>5.8</v>
      </c>
      <c r="F18" s="11">
        <v>5.8</v>
      </c>
      <c r="G18" s="11">
        <v>5</v>
      </c>
      <c r="H18" s="11">
        <v>5</v>
      </c>
      <c r="I18" s="11">
        <v>5</v>
      </c>
      <c r="J18" s="42">
        <f>(E18*0.25)+(F18*0.25)+(G18*0.2)+(H18*0.2)+(I18*0.1)</f>
        <v>5.4</v>
      </c>
      <c r="K18" s="64"/>
      <c r="L18" s="23">
        <v>7.625</v>
      </c>
      <c r="M18" s="42">
        <f>L18</f>
        <v>7.625</v>
      </c>
      <c r="N18" s="17"/>
      <c r="O18" s="70">
        <f>J18</f>
        <v>5.4</v>
      </c>
      <c r="P18" s="70">
        <f>(M18*0.25)+(L18*0.75)</f>
        <v>7.625</v>
      </c>
      <c r="Q18" s="56">
        <f>(O18*0.5)+(P18*0.5)</f>
        <v>6.5125000000000002</v>
      </c>
      <c r="R18" s="19">
        <f>RANK(Q$18,Q$18:Q$28)</f>
        <v>2</v>
      </c>
    </row>
    <row r="19" spans="1:18" s="92" customFormat="1" x14ac:dyDescent="0.2">
      <c r="A19" s="103">
        <v>21</v>
      </c>
      <c r="B19" s="103" t="s">
        <v>126</v>
      </c>
      <c r="C19" s="16"/>
      <c r="D19" s="16"/>
      <c r="E19" t="s">
        <v>75</v>
      </c>
      <c r="F19" t="s">
        <v>76</v>
      </c>
      <c r="G19" t="s">
        <v>77</v>
      </c>
      <c r="H19" t="s">
        <v>78</v>
      </c>
      <c r="I19" t="s">
        <v>79</v>
      </c>
      <c r="J19" s="88" t="s">
        <v>4</v>
      </c>
      <c r="K19" s="63"/>
      <c r="M19" s="88" t="s">
        <v>4</v>
      </c>
      <c r="N19" s="65"/>
      <c r="O19" s="68"/>
      <c r="P19" s="68"/>
      <c r="Q19" s="19"/>
      <c r="R19" s="19"/>
    </row>
    <row r="20" spans="1:18" s="92" customFormat="1" x14ac:dyDescent="0.2">
      <c r="A20" s="104">
        <v>29</v>
      </c>
      <c r="B20" s="104" t="s">
        <v>128</v>
      </c>
      <c r="C20" s="117" t="s">
        <v>135</v>
      </c>
      <c r="E20" s="11">
        <v>5.8</v>
      </c>
      <c r="F20" s="11">
        <v>5.8</v>
      </c>
      <c r="G20" s="11">
        <v>5.5</v>
      </c>
      <c r="H20" s="11">
        <v>5</v>
      </c>
      <c r="I20" s="11">
        <v>5</v>
      </c>
      <c r="J20" s="42">
        <f>(E20*0.25)+(F20*0.25)+(G20*0.2)+(H20*0.2)+(I20*0.1)</f>
        <v>5.5</v>
      </c>
      <c r="K20" s="64"/>
      <c r="L20" s="23">
        <v>6.76</v>
      </c>
      <c r="M20" s="42">
        <f>L20</f>
        <v>6.76</v>
      </c>
      <c r="N20" s="17"/>
      <c r="O20" s="70">
        <f>J20</f>
        <v>5.5</v>
      </c>
      <c r="P20" s="70">
        <f>(M20*0.25)+(L20*0.75)</f>
        <v>6.76</v>
      </c>
      <c r="Q20" s="56">
        <f>(O20*0.5)+(P20*0.5)</f>
        <v>6.13</v>
      </c>
      <c r="R20" s="19">
        <f>RANK(Q$20,Q$18:Q$28)</f>
        <v>4</v>
      </c>
    </row>
    <row r="21" spans="1:18" s="92" customFormat="1" x14ac:dyDescent="0.2">
      <c r="A21" s="103">
        <v>19</v>
      </c>
      <c r="B21" s="103" t="s">
        <v>129</v>
      </c>
      <c r="C21" s="16"/>
      <c r="D21" s="16"/>
      <c r="E21" t="s">
        <v>75</v>
      </c>
      <c r="F21" t="s">
        <v>76</v>
      </c>
      <c r="G21" t="s">
        <v>77</v>
      </c>
      <c r="H21" t="s">
        <v>78</v>
      </c>
      <c r="I21" t="s">
        <v>79</v>
      </c>
      <c r="J21" s="88" t="s">
        <v>4</v>
      </c>
      <c r="K21" s="63"/>
      <c r="M21" s="88" t="s">
        <v>4</v>
      </c>
      <c r="N21" s="65"/>
      <c r="O21" s="68"/>
      <c r="P21" s="68"/>
      <c r="Q21" s="19"/>
      <c r="R21" s="19"/>
    </row>
    <row r="22" spans="1:18" s="92" customFormat="1" x14ac:dyDescent="0.2">
      <c r="A22" s="104">
        <v>20</v>
      </c>
      <c r="B22" s="104" t="s">
        <v>127</v>
      </c>
      <c r="C22" s="117" t="s">
        <v>135</v>
      </c>
      <c r="E22" s="11">
        <v>5.5</v>
      </c>
      <c r="F22" s="11">
        <v>5.8</v>
      </c>
      <c r="G22" s="11">
        <v>5.5</v>
      </c>
      <c r="H22" s="11">
        <v>5</v>
      </c>
      <c r="I22" s="11">
        <v>5</v>
      </c>
      <c r="J22" s="42">
        <f>(E22*0.25)+(F22*0.25)+(G22*0.2)+(H22*0.2)+(I22*0.1)</f>
        <v>5.4250000000000007</v>
      </c>
      <c r="K22" s="64"/>
      <c r="L22" s="23">
        <v>6.42</v>
      </c>
      <c r="M22" s="42">
        <f>L22</f>
        <v>6.42</v>
      </c>
      <c r="N22" s="17"/>
      <c r="O22" s="70">
        <f>J22</f>
        <v>5.4250000000000007</v>
      </c>
      <c r="P22" s="70">
        <f>(M22*0.25)+(L22*0.75)</f>
        <v>6.42</v>
      </c>
      <c r="Q22" s="56">
        <f>(O22*0.5)+(P22*0.5)</f>
        <v>5.9225000000000003</v>
      </c>
      <c r="R22" s="19">
        <f>RANK(Q$22,Q$18:Q$28)</f>
        <v>6</v>
      </c>
    </row>
    <row r="23" spans="1:18" s="92" customFormat="1" x14ac:dyDescent="0.2">
      <c r="A23" s="103">
        <v>33</v>
      </c>
      <c r="B23" s="103" t="s">
        <v>111</v>
      </c>
      <c r="C23" s="16"/>
      <c r="D23" s="16"/>
      <c r="E23" t="s">
        <v>75</v>
      </c>
      <c r="F23" t="s">
        <v>76</v>
      </c>
      <c r="G23" t="s">
        <v>77</v>
      </c>
      <c r="H23" t="s">
        <v>78</v>
      </c>
      <c r="I23" t="s">
        <v>79</v>
      </c>
      <c r="J23" s="88" t="s">
        <v>4</v>
      </c>
      <c r="K23" s="63"/>
      <c r="M23" s="88" t="s">
        <v>4</v>
      </c>
      <c r="N23" s="65"/>
      <c r="O23" s="68"/>
      <c r="P23" s="68"/>
      <c r="Q23" s="19"/>
      <c r="R23" s="19"/>
    </row>
    <row r="24" spans="1:18" s="92" customFormat="1" x14ac:dyDescent="0.2">
      <c r="A24" s="104">
        <v>34</v>
      </c>
      <c r="B24" s="104" t="s">
        <v>155</v>
      </c>
      <c r="C24" s="103" t="s">
        <v>114</v>
      </c>
      <c r="E24" s="11">
        <v>6.5</v>
      </c>
      <c r="F24" s="11">
        <v>6.5</v>
      </c>
      <c r="G24" s="11">
        <v>6</v>
      </c>
      <c r="H24" s="11">
        <v>4.5</v>
      </c>
      <c r="I24" s="11">
        <v>4.5</v>
      </c>
      <c r="J24" s="42">
        <f>(E24*0.25)+(F24*0.25)+(G24*0.2)+(H24*0.2)+(I24*0.1)</f>
        <v>5.8000000000000007</v>
      </c>
      <c r="K24" s="64"/>
      <c r="L24" s="23">
        <v>7.73</v>
      </c>
      <c r="M24" s="42">
        <f>L24</f>
        <v>7.73</v>
      </c>
      <c r="N24" s="17"/>
      <c r="O24" s="70">
        <f>J24</f>
        <v>5.8000000000000007</v>
      </c>
      <c r="P24" s="70">
        <f>(M24*0.25)+(L24*0.75)</f>
        <v>7.73</v>
      </c>
      <c r="Q24" s="56">
        <f>(O24*0.5)+(P24*0.5)</f>
        <v>6.7650000000000006</v>
      </c>
      <c r="R24" s="19">
        <f>RANK(Q$24,Q$18:Q$28)</f>
        <v>1</v>
      </c>
    </row>
    <row r="25" spans="1:18" s="92" customFormat="1" x14ac:dyDescent="0.2">
      <c r="A25" s="103">
        <v>24</v>
      </c>
      <c r="B25" s="103" t="s">
        <v>130</v>
      </c>
      <c r="C25" s="16"/>
      <c r="D25" s="16"/>
      <c r="E25" t="s">
        <v>75</v>
      </c>
      <c r="F25" t="s">
        <v>76</v>
      </c>
      <c r="G25" t="s">
        <v>77</v>
      </c>
      <c r="H25" t="s">
        <v>78</v>
      </c>
      <c r="I25" t="s">
        <v>79</v>
      </c>
      <c r="J25" s="88" t="s">
        <v>4</v>
      </c>
      <c r="K25" s="63"/>
      <c r="M25" s="88" t="s">
        <v>4</v>
      </c>
      <c r="N25" s="65"/>
      <c r="O25" s="68"/>
      <c r="P25" s="68"/>
      <c r="Q25" s="19"/>
      <c r="R25" s="19"/>
    </row>
    <row r="26" spans="1:18" s="92" customFormat="1" x14ac:dyDescent="0.2">
      <c r="A26" s="104">
        <v>25</v>
      </c>
      <c r="B26" s="104" t="s">
        <v>138</v>
      </c>
      <c r="C26" s="117" t="s">
        <v>135</v>
      </c>
      <c r="E26" s="11">
        <v>5.8</v>
      </c>
      <c r="F26" s="11">
        <v>5.8</v>
      </c>
      <c r="G26" s="11">
        <v>5.5</v>
      </c>
      <c r="H26" s="11">
        <v>4</v>
      </c>
      <c r="I26" s="11">
        <v>4</v>
      </c>
      <c r="J26" s="42">
        <f>(E26*0.25)+(F26*0.25)+(G26*0.2)+(H26*0.2)+(I26*0.1)</f>
        <v>5.2</v>
      </c>
      <c r="K26" s="64"/>
      <c r="L26" s="23">
        <v>7.37</v>
      </c>
      <c r="M26" s="42">
        <f>L26</f>
        <v>7.37</v>
      </c>
      <c r="N26" s="17"/>
      <c r="O26" s="70">
        <f>J26</f>
        <v>5.2</v>
      </c>
      <c r="P26" s="70">
        <f>(M26*0.25)+(L26*0.75)</f>
        <v>7.37</v>
      </c>
      <c r="Q26" s="56">
        <f>(O26*0.5)+(P26*0.5)</f>
        <v>6.2850000000000001</v>
      </c>
      <c r="R26" s="19">
        <f>RANK(Q$26,Q$18:Q$28)</f>
        <v>3</v>
      </c>
    </row>
    <row r="27" spans="1:18" s="92" customFormat="1" x14ac:dyDescent="0.2">
      <c r="A27" s="103">
        <v>8</v>
      </c>
      <c r="B27" s="103" t="s">
        <v>146</v>
      </c>
      <c r="C27" s="16"/>
      <c r="D27" s="16"/>
      <c r="E27" t="s">
        <v>75</v>
      </c>
      <c r="F27" t="s">
        <v>76</v>
      </c>
      <c r="G27" t="s">
        <v>77</v>
      </c>
      <c r="H27" t="s">
        <v>78</v>
      </c>
      <c r="I27" t="s">
        <v>79</v>
      </c>
      <c r="J27" s="88" t="s">
        <v>4</v>
      </c>
      <c r="K27" s="63"/>
      <c r="M27" s="88" t="s">
        <v>4</v>
      </c>
      <c r="N27" s="65"/>
      <c r="O27" s="68"/>
      <c r="P27" s="68"/>
      <c r="Q27" s="19"/>
      <c r="R27" s="19"/>
    </row>
    <row r="28" spans="1:18" s="92" customFormat="1" x14ac:dyDescent="0.2">
      <c r="A28" s="104">
        <v>9</v>
      </c>
      <c r="B28" s="104" t="s">
        <v>139</v>
      </c>
      <c r="C28" s="108" t="s">
        <v>118</v>
      </c>
      <c r="E28" s="11">
        <v>5</v>
      </c>
      <c r="F28" s="11">
        <v>5</v>
      </c>
      <c r="G28" s="11">
        <v>5</v>
      </c>
      <c r="H28" s="11">
        <v>4.5</v>
      </c>
      <c r="I28" s="11">
        <v>4.5</v>
      </c>
      <c r="J28" s="42">
        <f>(E28*0.25)+(F28*0.25)+(G28*0.2)+(H28*0.2)+(I28*0.1)</f>
        <v>4.8500000000000005</v>
      </c>
      <c r="K28" s="64"/>
      <c r="L28" s="23">
        <v>7.2</v>
      </c>
      <c r="M28" s="42">
        <f>L28</f>
        <v>7.2</v>
      </c>
      <c r="N28" s="17"/>
      <c r="O28" s="70">
        <f>J28</f>
        <v>4.8500000000000005</v>
      </c>
      <c r="P28" s="70">
        <f>(M28*0.25)+(L28*0.75)</f>
        <v>7.2</v>
      </c>
      <c r="Q28" s="56">
        <f>(O28*0.5)+(P28*0.5)</f>
        <v>6.0250000000000004</v>
      </c>
      <c r="R28" s="19">
        <f>RANK(Q$28,Q$18:Q$28)</f>
        <v>5</v>
      </c>
    </row>
    <row r="30" spans="1:18" x14ac:dyDescent="0.2">
      <c r="B30" s="19" t="s">
        <v>160</v>
      </c>
    </row>
    <row r="31" spans="1:18" s="92" customFormat="1" x14ac:dyDescent="0.2">
      <c r="A31" s="103">
        <v>11</v>
      </c>
      <c r="B31" s="103" t="s">
        <v>133</v>
      </c>
      <c r="C31" s="16"/>
      <c r="D31" s="16"/>
      <c r="E31" t="s">
        <v>75</v>
      </c>
      <c r="F31" t="s">
        <v>76</v>
      </c>
      <c r="G31" t="s">
        <v>77</v>
      </c>
      <c r="H31" t="s">
        <v>78</v>
      </c>
      <c r="I31" t="s">
        <v>79</v>
      </c>
      <c r="J31" s="88" t="s">
        <v>4</v>
      </c>
      <c r="K31" s="63"/>
      <c r="M31" s="88" t="s">
        <v>4</v>
      </c>
      <c r="N31" s="65"/>
      <c r="O31" s="68"/>
      <c r="P31" s="68"/>
      <c r="Q31" s="19"/>
      <c r="R31" s="19"/>
    </row>
    <row r="32" spans="1:18" s="92" customFormat="1" x14ac:dyDescent="0.2">
      <c r="A32" s="104">
        <v>12</v>
      </c>
      <c r="B32" s="104" t="s">
        <v>132</v>
      </c>
      <c r="C32" s="108" t="s">
        <v>116</v>
      </c>
      <c r="E32" s="11">
        <v>5</v>
      </c>
      <c r="F32" s="11">
        <v>5</v>
      </c>
      <c r="G32" s="11">
        <v>5</v>
      </c>
      <c r="H32" s="11">
        <v>4</v>
      </c>
      <c r="I32" s="11">
        <v>4.5</v>
      </c>
      <c r="J32" s="42">
        <f>(E32*0.25)+(F32*0.25)+(G32*0.2)+(H32*0.2)+(I32*0.1)</f>
        <v>4.75</v>
      </c>
      <c r="K32" s="64"/>
      <c r="L32" s="23">
        <v>7.2</v>
      </c>
      <c r="M32" s="42">
        <f>L32</f>
        <v>7.2</v>
      </c>
      <c r="N32" s="17"/>
      <c r="O32" s="70">
        <f>J32</f>
        <v>4.75</v>
      </c>
      <c r="P32" s="70">
        <f>(M32*0.25)+(L32*0.75)</f>
        <v>7.2</v>
      </c>
      <c r="Q32" s="56">
        <f>(O32*0.5)+(P32*0.5)</f>
        <v>5.9749999999999996</v>
      </c>
      <c r="R32" s="19">
        <v>1</v>
      </c>
    </row>
  </sheetData>
  <mergeCells count="3">
    <mergeCell ref="A1:B1"/>
    <mergeCell ref="A3:B3"/>
    <mergeCell ref="E6:F6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4"/>
  <sheetViews>
    <sheetView zoomScale="90" zoomScaleNormal="90" workbookViewId="0">
      <pane xSplit="4" topLeftCell="E1" activePane="topRight" state="frozen"/>
      <selection pane="topRight" activeCell="Q24" sqref="Q24"/>
    </sheetView>
  </sheetViews>
  <sheetFormatPr defaultColWidth="9.140625" defaultRowHeight="12.75" x14ac:dyDescent="0.2"/>
  <cols>
    <col min="1" max="1" width="5.5703125" style="15" customWidth="1"/>
    <col min="2" max="2" width="21.28515625" style="15" customWidth="1"/>
    <col min="3" max="3" width="14.85546875" style="15" customWidth="1"/>
    <col min="4" max="4" width="14.85546875" style="37" customWidth="1"/>
    <col min="5" max="5" width="5.7109375" style="15" customWidth="1"/>
    <col min="6" max="6" width="5.140625" style="15" customWidth="1"/>
    <col min="7" max="7" width="6.5703125" style="15" customWidth="1"/>
    <col min="8" max="8" width="5.28515625" style="15" customWidth="1"/>
    <col min="9" max="9" width="5.28515625" style="47" customWidth="1"/>
    <col min="10" max="10" width="7.140625" style="15" customWidth="1"/>
    <col min="11" max="11" width="11.42578125" style="15" customWidth="1"/>
    <col min="12" max="12" width="10" style="15" customWidth="1"/>
    <col min="13" max="13" width="9.42578125" style="15" bestFit="1" customWidth="1"/>
    <col min="14" max="16" width="9.140625" style="15"/>
    <col min="17" max="17" width="12.140625" style="15" customWidth="1"/>
    <col min="18" max="16384" width="9.140625" style="15"/>
  </cols>
  <sheetData>
    <row r="1" spans="1:18" x14ac:dyDescent="0.2">
      <c r="A1" s="130" t="str">
        <f>CompInfo!B1</f>
        <v>Vaulting SA</v>
      </c>
      <c r="B1" s="130"/>
      <c r="F1" s="135"/>
      <c r="G1" s="135"/>
      <c r="K1" s="18"/>
    </row>
    <row r="2" spans="1:18" x14ac:dyDescent="0.2">
      <c r="A2" s="102" t="str">
        <f>CompInfo!B2</f>
        <v>Vaulting SA May Competition 2019</v>
      </c>
      <c r="B2" s="102"/>
      <c r="K2" s="20"/>
    </row>
    <row r="3" spans="1:18" x14ac:dyDescent="0.2">
      <c r="A3" s="131">
        <f>CompInfo!B3</f>
        <v>43611</v>
      </c>
      <c r="B3" s="131"/>
      <c r="E3" s="136"/>
      <c r="F3" s="136"/>
      <c r="G3" s="136"/>
    </row>
    <row r="4" spans="1:18" x14ac:dyDescent="0.2">
      <c r="F4" s="21"/>
      <c r="G4" s="21"/>
      <c r="J4" s="21"/>
    </row>
    <row r="5" spans="1:18" s="21" customFormat="1" x14ac:dyDescent="0.2">
      <c r="A5" s="19" t="s">
        <v>60</v>
      </c>
      <c r="B5" s="19"/>
      <c r="E5" s="38"/>
      <c r="F5" s="38"/>
      <c r="G5" s="38"/>
      <c r="H5" s="38"/>
      <c r="I5" s="48"/>
      <c r="J5" s="38"/>
      <c r="K5" s="38"/>
      <c r="L5" s="38"/>
      <c r="M5" s="38"/>
      <c r="N5" s="38"/>
      <c r="O5" s="38"/>
      <c r="P5" s="38"/>
      <c r="Q5" s="38"/>
      <c r="R5" s="38"/>
    </row>
    <row r="6" spans="1:18" x14ac:dyDescent="0.2">
      <c r="C6" s="19" t="s">
        <v>0</v>
      </c>
      <c r="D6" s="110" t="s">
        <v>92</v>
      </c>
      <c r="E6" s="134" t="s">
        <v>88</v>
      </c>
      <c r="F6" s="134"/>
      <c r="G6" s="60" t="str">
        <f>D6</f>
        <v>Janet Leadbeater</v>
      </c>
      <c r="H6" s="38"/>
      <c r="I6" s="48"/>
      <c r="J6" s="38"/>
      <c r="K6" s="61"/>
      <c r="L6" s="30" t="s">
        <v>66</v>
      </c>
      <c r="M6" s="60" t="str">
        <f>D7</f>
        <v>Robyn Bruderer</v>
      </c>
      <c r="N6" s="66"/>
      <c r="O6" s="67"/>
      <c r="P6" s="67"/>
      <c r="Q6" s="38"/>
      <c r="R6" s="38"/>
    </row>
    <row r="7" spans="1:18" x14ac:dyDescent="0.2">
      <c r="C7" s="19" t="s">
        <v>66</v>
      </c>
      <c r="D7" s="118" t="s">
        <v>93</v>
      </c>
      <c r="E7" s="37"/>
      <c r="F7" s="37"/>
      <c r="G7" s="37"/>
      <c r="H7" s="37"/>
      <c r="J7" s="37"/>
      <c r="K7" s="62"/>
      <c r="L7" s="37"/>
      <c r="M7" s="37"/>
      <c r="N7" s="65"/>
      <c r="O7" s="68"/>
      <c r="P7" s="68"/>
      <c r="Q7" s="37"/>
      <c r="R7" s="37"/>
    </row>
    <row r="8" spans="1:18" x14ac:dyDescent="0.2">
      <c r="E8" s="37"/>
      <c r="F8" s="37"/>
      <c r="G8" s="37"/>
      <c r="H8" s="37"/>
      <c r="J8" s="37"/>
      <c r="K8" s="62"/>
      <c r="L8" s="37"/>
      <c r="M8" s="37"/>
      <c r="N8" s="65"/>
      <c r="O8" s="68"/>
      <c r="P8" s="68"/>
      <c r="Q8" s="37"/>
      <c r="R8" s="37"/>
    </row>
    <row r="9" spans="1:18" x14ac:dyDescent="0.2">
      <c r="E9" s="34" t="s">
        <v>74</v>
      </c>
      <c r="F9" s="34"/>
      <c r="G9" s="34"/>
      <c r="H9" s="34"/>
      <c r="I9" s="45"/>
      <c r="J9" s="34" t="s">
        <v>74</v>
      </c>
      <c r="K9" s="63"/>
      <c r="L9" s="38" t="s">
        <v>29</v>
      </c>
      <c r="M9" s="34" t="s">
        <v>87</v>
      </c>
      <c r="N9" s="22"/>
      <c r="O9" s="69" t="s">
        <v>81</v>
      </c>
      <c r="P9" s="69" t="s">
        <v>82</v>
      </c>
      <c r="Q9" s="36" t="s">
        <v>54</v>
      </c>
      <c r="R9" s="36" t="s">
        <v>30</v>
      </c>
    </row>
    <row r="10" spans="1:18" x14ac:dyDescent="0.2">
      <c r="A10" s="21" t="s">
        <v>5</v>
      </c>
      <c r="B10" s="21" t="s">
        <v>6</v>
      </c>
      <c r="C10" s="21" t="s">
        <v>9</v>
      </c>
      <c r="D10" s="38"/>
      <c r="E10" t="s">
        <v>75</v>
      </c>
      <c r="F10" t="s">
        <v>76</v>
      </c>
      <c r="G10" t="s">
        <v>77</v>
      </c>
      <c r="H10" t="s">
        <v>78</v>
      </c>
      <c r="I10" t="s">
        <v>79</v>
      </c>
      <c r="J10" s="34" t="s">
        <v>4</v>
      </c>
      <c r="K10" s="63"/>
      <c r="L10" s="37"/>
      <c r="M10" s="34" t="s">
        <v>4</v>
      </c>
      <c r="N10" s="65"/>
      <c r="O10" s="68"/>
      <c r="P10" s="68"/>
      <c r="Q10" s="19"/>
      <c r="R10" s="19"/>
    </row>
    <row r="11" spans="1:18" x14ac:dyDescent="0.2">
      <c r="A11" s="119">
        <v>1</v>
      </c>
      <c r="B11" s="100" t="s">
        <v>124</v>
      </c>
      <c r="C11" s="112"/>
      <c r="D11" s="112"/>
      <c r="E11" s="62"/>
      <c r="F11" s="62"/>
      <c r="G11" s="62"/>
      <c r="H11" s="62"/>
      <c r="I11" s="62"/>
      <c r="J11" s="62"/>
      <c r="K11" s="62"/>
      <c r="L11" s="62"/>
      <c r="M11" s="62"/>
      <c r="N11" s="65"/>
      <c r="O11" s="62"/>
      <c r="P11" s="62"/>
      <c r="Q11" s="62"/>
      <c r="R11" s="62"/>
    </row>
    <row r="12" spans="1:18" x14ac:dyDescent="0.2">
      <c r="A12" s="119">
        <v>2</v>
      </c>
      <c r="B12" s="100" t="s">
        <v>125</v>
      </c>
      <c r="C12" s="112"/>
      <c r="D12" s="112"/>
      <c r="E12" s="62"/>
      <c r="F12" s="62"/>
      <c r="G12" s="62"/>
      <c r="H12" s="62"/>
      <c r="I12" s="62"/>
      <c r="J12" s="62"/>
      <c r="K12" s="62"/>
      <c r="L12" s="62"/>
      <c r="M12" s="62"/>
      <c r="N12" s="65"/>
      <c r="O12" s="62"/>
      <c r="P12" s="62"/>
      <c r="Q12" s="62"/>
      <c r="R12" s="62"/>
    </row>
    <row r="13" spans="1:18" x14ac:dyDescent="0.2">
      <c r="A13" s="119">
        <v>3</v>
      </c>
      <c r="B13" s="100" t="s">
        <v>126</v>
      </c>
      <c r="C13" s="112"/>
      <c r="D13" s="112"/>
      <c r="E13" s="62"/>
      <c r="F13" s="62"/>
      <c r="G13" s="62"/>
      <c r="H13" s="62"/>
      <c r="I13" s="62"/>
      <c r="J13" s="62"/>
      <c r="K13" s="62"/>
      <c r="L13" s="62"/>
      <c r="M13" s="62"/>
      <c r="N13" s="65"/>
      <c r="O13" s="62"/>
      <c r="P13" s="62"/>
      <c r="Q13" s="62"/>
      <c r="R13" s="62"/>
    </row>
    <row r="14" spans="1:18" x14ac:dyDescent="0.2">
      <c r="A14" s="119">
        <v>4</v>
      </c>
      <c r="B14" s="100" t="s">
        <v>128</v>
      </c>
      <c r="C14" s="112"/>
      <c r="D14" s="112"/>
      <c r="E14" s="62"/>
      <c r="F14" s="62"/>
      <c r="G14" s="62"/>
      <c r="H14" s="62"/>
      <c r="I14" s="62"/>
      <c r="J14" s="62"/>
      <c r="K14" s="62"/>
      <c r="L14" s="62"/>
      <c r="M14" s="62"/>
      <c r="N14" s="65"/>
      <c r="O14" s="62"/>
      <c r="P14" s="62"/>
      <c r="Q14" s="62"/>
      <c r="R14" s="62"/>
    </row>
    <row r="15" spans="1:18" x14ac:dyDescent="0.2">
      <c r="A15" s="119">
        <v>5</v>
      </c>
      <c r="B15" s="100" t="s">
        <v>134</v>
      </c>
      <c r="C15" s="112"/>
      <c r="D15" s="112"/>
      <c r="E15" s="62"/>
      <c r="F15" s="62"/>
      <c r="G15" s="62"/>
      <c r="H15" s="61"/>
      <c r="I15" s="61"/>
      <c r="J15" s="62"/>
      <c r="K15" s="62"/>
      <c r="L15" s="62"/>
      <c r="M15" s="62"/>
      <c r="N15" s="65"/>
      <c r="O15" s="62"/>
      <c r="P15" s="62"/>
      <c r="Q15" s="62"/>
      <c r="R15" s="62"/>
    </row>
    <row r="16" spans="1:18" x14ac:dyDescent="0.2">
      <c r="A16" s="119">
        <v>6</v>
      </c>
      <c r="B16" s="100" t="s">
        <v>129</v>
      </c>
      <c r="C16" s="112"/>
      <c r="D16" s="112"/>
      <c r="E16" s="62"/>
      <c r="F16" s="62"/>
      <c r="G16" s="62"/>
      <c r="H16" s="62"/>
      <c r="I16" s="62"/>
      <c r="J16" s="62"/>
      <c r="K16" s="62"/>
      <c r="L16" s="62"/>
      <c r="M16" s="62"/>
      <c r="N16" s="65"/>
      <c r="O16" s="62"/>
      <c r="P16" s="62"/>
      <c r="Q16" s="62"/>
      <c r="R16" s="62"/>
    </row>
    <row r="17" spans="1:18" x14ac:dyDescent="0.2">
      <c r="A17" s="120" t="s">
        <v>33</v>
      </c>
      <c r="B17" s="100" t="s">
        <v>130</v>
      </c>
      <c r="C17" s="121" t="s">
        <v>135</v>
      </c>
      <c r="D17" s="119"/>
      <c r="E17" s="11">
        <v>6</v>
      </c>
      <c r="F17" s="11">
        <v>6</v>
      </c>
      <c r="G17" s="11">
        <v>5</v>
      </c>
      <c r="H17" s="11">
        <v>5.8</v>
      </c>
      <c r="I17" s="11">
        <v>5.8</v>
      </c>
      <c r="J17" s="42">
        <f>(E17*0.25)+(F17*0.25)+(G17*0.2)+(H17*0.2)+(I17*0.1)</f>
        <v>5.74</v>
      </c>
      <c r="K17" s="64"/>
      <c r="L17" s="23">
        <v>8.4</v>
      </c>
      <c r="M17" s="42">
        <f>L17</f>
        <v>8.4</v>
      </c>
      <c r="N17" s="65"/>
      <c r="O17" s="70">
        <f>J17</f>
        <v>5.74</v>
      </c>
      <c r="P17" s="70">
        <f>M17</f>
        <v>8.4</v>
      </c>
      <c r="Q17" s="56">
        <f>(O17*0.5)+(P17*0.5)</f>
        <v>7.07</v>
      </c>
      <c r="R17" s="19">
        <f>RANK(Q$17,Q$17:Q$24)</f>
        <v>1</v>
      </c>
    </row>
    <row r="18" spans="1:18" s="92" customFormat="1" x14ac:dyDescent="0.2">
      <c r="A18" s="122">
        <v>1</v>
      </c>
      <c r="B18" s="113" t="s">
        <v>111</v>
      </c>
      <c r="C18" s="112"/>
      <c r="D18" s="112"/>
      <c r="E18" s="62"/>
      <c r="F18" s="62"/>
      <c r="G18" s="62"/>
      <c r="H18" s="62"/>
      <c r="I18" s="62"/>
      <c r="J18" s="62"/>
      <c r="K18" s="62"/>
      <c r="L18" s="62"/>
      <c r="M18" s="62"/>
      <c r="N18" s="65"/>
      <c r="O18" s="62"/>
      <c r="P18" s="62"/>
      <c r="Q18" s="62"/>
      <c r="R18" s="62"/>
    </row>
    <row r="19" spans="1:18" s="92" customFormat="1" x14ac:dyDescent="0.2">
      <c r="A19" s="119">
        <v>2</v>
      </c>
      <c r="B19" s="100" t="s">
        <v>155</v>
      </c>
      <c r="C19" s="112"/>
      <c r="D19" s="112"/>
      <c r="E19" s="62"/>
      <c r="F19" s="62"/>
      <c r="G19" s="62"/>
      <c r="H19" s="62"/>
      <c r="I19" s="62"/>
      <c r="J19" s="62"/>
      <c r="K19" s="62"/>
      <c r="L19" s="62"/>
      <c r="M19" s="62"/>
      <c r="N19" s="65"/>
      <c r="O19" s="62"/>
      <c r="P19" s="62"/>
      <c r="Q19" s="62"/>
      <c r="R19" s="62"/>
    </row>
    <row r="20" spans="1:18" s="92" customFormat="1" x14ac:dyDescent="0.2">
      <c r="A20" s="119">
        <v>3</v>
      </c>
      <c r="B20" s="100" t="s">
        <v>153</v>
      </c>
      <c r="C20" s="112"/>
      <c r="D20" s="112"/>
      <c r="E20" s="62"/>
      <c r="F20" s="62"/>
      <c r="G20" s="62"/>
      <c r="H20" s="62"/>
      <c r="I20" s="62"/>
      <c r="J20" s="62"/>
      <c r="K20" s="62"/>
      <c r="L20" s="62"/>
      <c r="M20" s="62"/>
      <c r="N20" s="65"/>
      <c r="O20" s="62"/>
      <c r="P20" s="62"/>
      <c r="Q20" s="62"/>
      <c r="R20" s="62"/>
    </row>
    <row r="21" spans="1:18" s="92" customFormat="1" x14ac:dyDescent="0.2">
      <c r="A21" s="119">
        <v>4</v>
      </c>
      <c r="B21" s="100" t="s">
        <v>157</v>
      </c>
      <c r="C21" s="112"/>
      <c r="D21" s="112"/>
      <c r="E21" s="62"/>
      <c r="F21" s="62"/>
      <c r="G21" s="62"/>
      <c r="H21" s="62"/>
      <c r="I21" s="62"/>
      <c r="J21" s="62"/>
      <c r="K21" s="62"/>
      <c r="L21" s="62"/>
      <c r="M21" s="62"/>
      <c r="N21" s="65"/>
      <c r="O21" s="62"/>
      <c r="P21" s="62"/>
      <c r="Q21" s="62"/>
      <c r="R21" s="62"/>
    </row>
    <row r="22" spans="1:18" s="92" customFormat="1" x14ac:dyDescent="0.2">
      <c r="A22" s="119">
        <v>5</v>
      </c>
      <c r="B22" s="100" t="s">
        <v>158</v>
      </c>
      <c r="C22" s="112"/>
      <c r="D22" s="112"/>
      <c r="E22" s="62"/>
      <c r="F22" s="62"/>
      <c r="G22" s="62"/>
      <c r="H22" s="61"/>
      <c r="I22" s="61"/>
      <c r="J22" s="62"/>
      <c r="K22" s="62"/>
      <c r="L22" s="62"/>
      <c r="M22" s="62"/>
      <c r="N22" s="65"/>
      <c r="O22" s="62"/>
      <c r="P22" s="62"/>
      <c r="Q22" s="62"/>
      <c r="R22" s="62"/>
    </row>
    <row r="23" spans="1:18" s="92" customFormat="1" x14ac:dyDescent="0.2">
      <c r="A23" s="119">
        <v>6</v>
      </c>
      <c r="B23" s="100" t="s">
        <v>108</v>
      </c>
      <c r="C23" s="112"/>
      <c r="D23" s="112"/>
      <c r="E23" s="62"/>
      <c r="F23" s="62"/>
      <c r="G23" s="62"/>
      <c r="H23" s="62"/>
      <c r="I23" s="62"/>
      <c r="J23" s="62"/>
      <c r="K23" s="62"/>
      <c r="L23" s="62"/>
      <c r="M23" s="62"/>
      <c r="N23" s="65"/>
      <c r="O23" s="62"/>
      <c r="P23" s="62"/>
      <c r="Q23" s="62"/>
      <c r="R23" s="62"/>
    </row>
    <row r="24" spans="1:18" s="92" customFormat="1" x14ac:dyDescent="0.2">
      <c r="A24" s="120" t="s">
        <v>33</v>
      </c>
      <c r="B24" s="119"/>
      <c r="C24" s="100" t="s">
        <v>114</v>
      </c>
      <c r="D24" s="119"/>
      <c r="E24" s="11">
        <v>5.8</v>
      </c>
      <c r="F24" s="11">
        <v>5</v>
      </c>
      <c r="G24" s="11">
        <v>5</v>
      </c>
      <c r="H24" s="11">
        <v>4</v>
      </c>
      <c r="I24" s="11">
        <v>4</v>
      </c>
      <c r="J24" s="42">
        <f>(E24*0.25)+(F24*0.25)+(G24*0.2)+(H24*0.2)+(I24*0.1)</f>
        <v>4.9000000000000004</v>
      </c>
      <c r="K24" s="64"/>
      <c r="L24" s="23">
        <v>8.08</v>
      </c>
      <c r="M24" s="42">
        <f>L24</f>
        <v>8.08</v>
      </c>
      <c r="N24" s="65"/>
      <c r="O24" s="70">
        <f>J24</f>
        <v>4.9000000000000004</v>
      </c>
      <c r="P24" s="70">
        <f>M24</f>
        <v>8.08</v>
      </c>
      <c r="Q24" s="56">
        <f>(O24*0.5)+(P24*0.5)</f>
        <v>6.49</v>
      </c>
      <c r="R24" s="19">
        <f>RANK(Q$24,Q$17:Q$24)</f>
        <v>2</v>
      </c>
    </row>
  </sheetData>
  <mergeCells count="5">
    <mergeCell ref="E6:F6"/>
    <mergeCell ref="A1:B1"/>
    <mergeCell ref="A3:B3"/>
    <mergeCell ref="F1:G1"/>
    <mergeCell ref="E3:G3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3"/>
  <sheetViews>
    <sheetView zoomScale="90" zoomScaleNormal="90" workbookViewId="0">
      <pane xSplit="5" topLeftCell="F1" activePane="topRight" state="frozen"/>
      <selection pane="topRight" activeCell="AM12" sqref="AM12"/>
    </sheetView>
  </sheetViews>
  <sheetFormatPr defaultRowHeight="12.75" x14ac:dyDescent="0.2"/>
  <cols>
    <col min="1" max="1" width="5.5703125" customWidth="1"/>
    <col min="2" max="2" width="20.85546875" customWidth="1"/>
    <col min="3" max="3" width="19.5703125" customWidth="1"/>
    <col min="4" max="4" width="14" customWidth="1"/>
    <col min="5" max="5" width="14.85546875" customWidth="1"/>
    <col min="6" max="20" width="5.7109375" customWidth="1"/>
    <col min="21" max="21" width="6.42578125" customWidth="1"/>
    <col min="22" max="22" width="3.140625" customWidth="1"/>
    <col min="23" max="23" width="6" customWidth="1"/>
    <col min="24" max="24" width="5.7109375" customWidth="1"/>
    <col min="25" max="25" width="5.28515625" customWidth="1"/>
    <col min="26" max="26" width="5.85546875" customWidth="1"/>
    <col min="27" max="27" width="6.42578125" customWidth="1"/>
    <col min="28" max="29" width="5.7109375" customWidth="1"/>
    <col min="30" max="30" width="5.5703125" customWidth="1"/>
    <col min="31" max="32" width="5.7109375" customWidth="1"/>
    <col min="33" max="33" width="3.140625" customWidth="1"/>
    <col min="34" max="43" width="7.140625" style="49" customWidth="1"/>
    <col min="44" max="44" width="3.42578125" style="49" customWidth="1"/>
    <col min="45" max="45" width="8.5703125" customWidth="1"/>
    <col min="46" max="46" width="6.5703125" customWidth="1"/>
    <col min="47" max="47" width="7.42578125" customWidth="1"/>
    <col min="48" max="48" width="8.28515625" customWidth="1"/>
    <col min="49" max="49" width="7.85546875" customWidth="1"/>
    <col min="50" max="50" width="5.7109375" customWidth="1"/>
    <col min="51" max="51" width="4" customWidth="1"/>
    <col min="52" max="52" width="7.85546875" customWidth="1"/>
    <col min="53" max="53" width="8.85546875" customWidth="1"/>
    <col min="54" max="54" width="7.85546875" customWidth="1"/>
    <col min="55" max="55" width="4.140625" customWidth="1"/>
    <col min="56" max="60" width="5.7109375" customWidth="1"/>
    <col min="61" max="61" width="6.28515625" customWidth="1"/>
    <col min="62" max="62" width="2.7109375" customWidth="1"/>
    <col min="63" max="63" width="5.42578125" customWidth="1"/>
    <col min="64" max="68" width="5.7109375" customWidth="1"/>
    <col min="69" max="69" width="6.140625" customWidth="1"/>
    <col min="70" max="71" width="8.28515625" customWidth="1"/>
    <col min="72" max="72" width="5.7109375" customWidth="1"/>
    <col min="73" max="73" width="7.28515625" customWidth="1"/>
    <col min="74" max="74" width="8.5703125" customWidth="1"/>
    <col min="75" max="75" width="7.28515625" customWidth="1"/>
    <col min="76" max="76" width="7.42578125" customWidth="1"/>
    <col min="77" max="77" width="6.5703125" customWidth="1"/>
    <col min="78" max="78" width="5.7109375" customWidth="1"/>
    <col min="79" max="80" width="6.7109375" customWidth="1"/>
    <col min="81" max="81" width="3.140625" customWidth="1"/>
    <col min="82" max="87" width="5.7109375" customWidth="1"/>
    <col min="88" max="88" width="6.7109375" customWidth="1"/>
    <col min="89" max="89" width="3.140625" customWidth="1"/>
    <col min="90" max="101" width="5.7109375" customWidth="1"/>
    <col min="102" max="102" width="3.140625" customWidth="1"/>
    <col min="103" max="107" width="8.28515625" customWidth="1"/>
    <col min="108" max="109" width="5.7109375" customWidth="1"/>
    <col min="110" max="110" width="3.140625" customWidth="1"/>
    <col min="111" max="114" width="5.7109375" customWidth="1"/>
    <col min="115" max="115" width="6.85546875" customWidth="1"/>
    <col min="116" max="116" width="6.7109375" customWidth="1"/>
    <col min="117" max="117" width="3.140625" customWidth="1"/>
    <col min="118" max="123" width="5.7109375" customWidth="1"/>
    <col min="124" max="124" width="6.7109375" customWidth="1"/>
    <col min="125" max="125" width="3.140625" customWidth="1"/>
    <col min="126" max="137" width="5.7109375" customWidth="1"/>
    <col min="138" max="138" width="3.140625" customWidth="1"/>
    <col min="139" max="143" width="8.28515625" customWidth="1"/>
    <col min="144" max="145" width="5.7109375" customWidth="1"/>
    <col min="146" max="146" width="3.140625" customWidth="1"/>
    <col min="147" max="150" width="5.7109375" customWidth="1"/>
    <col min="151" max="151" width="6.85546875" customWidth="1"/>
    <col min="152" max="152" width="6.7109375" customWidth="1"/>
    <col min="153" max="153" width="3.140625" customWidth="1"/>
    <col min="154" max="159" width="5.7109375" customWidth="1"/>
    <col min="160" max="160" width="6.7109375" customWidth="1"/>
    <col min="161" max="161" width="3.140625" customWidth="1"/>
    <col min="162" max="166" width="8.7109375" customWidth="1"/>
    <col min="167" max="167" width="11.5703125" customWidth="1"/>
    <col min="168" max="168" width="3.140625" customWidth="1"/>
    <col min="169" max="173" width="8.7109375" customWidth="1"/>
    <col min="174" max="174" width="11.5703125" customWidth="1"/>
    <col min="175" max="175" width="3.7109375" customWidth="1"/>
    <col min="176" max="180" width="8.7109375" customWidth="1"/>
    <col min="181" max="181" width="11.5703125" customWidth="1"/>
    <col min="182" max="182" width="3.7109375" customWidth="1"/>
    <col min="183" max="187" width="8.7109375" customWidth="1"/>
    <col min="188" max="188" width="11.5703125" customWidth="1"/>
  </cols>
  <sheetData>
    <row r="1" spans="1:166" x14ac:dyDescent="0.2">
      <c r="A1" s="128">
        <f>'Open Ind wTT'!B1</f>
        <v>0</v>
      </c>
      <c r="B1" s="128"/>
      <c r="C1" s="5"/>
      <c r="D1" s="5"/>
    </row>
    <row r="2" spans="1:166" x14ac:dyDescent="0.2">
      <c r="A2" s="128">
        <f>'Open Ind wTT'!B2</f>
        <v>0</v>
      </c>
      <c r="B2" s="128"/>
      <c r="C2" s="5"/>
      <c r="D2" s="5"/>
    </row>
    <row r="3" spans="1:166" x14ac:dyDescent="0.2">
      <c r="A3" s="128">
        <f>CompInfo!B3</f>
        <v>43611</v>
      </c>
      <c r="B3" s="128"/>
      <c r="C3" s="5"/>
      <c r="D3" s="5"/>
    </row>
    <row r="4" spans="1:166" x14ac:dyDescent="0.2">
      <c r="A4" s="5"/>
      <c r="B4" s="5"/>
      <c r="C4" s="5"/>
      <c r="D4" s="5"/>
    </row>
    <row r="5" spans="1:166" x14ac:dyDescent="0.2">
      <c r="A5" s="128" t="s">
        <v>41</v>
      </c>
      <c r="B5" s="128"/>
      <c r="C5" s="31" t="s">
        <v>0</v>
      </c>
      <c r="D5" s="39"/>
      <c r="F5" t="s">
        <v>0</v>
      </c>
      <c r="H5" s="124">
        <f>D5</f>
        <v>0</v>
      </c>
      <c r="I5" s="124"/>
      <c r="J5" s="124"/>
      <c r="K5" s="124"/>
      <c r="V5" s="1"/>
      <c r="W5" t="s">
        <v>66</v>
      </c>
      <c r="Y5" s="124">
        <f>D6</f>
        <v>0</v>
      </c>
      <c r="Z5" s="124"/>
      <c r="AA5" s="124"/>
      <c r="AG5" s="1"/>
      <c r="AH5" t="s">
        <v>0</v>
      </c>
      <c r="AI5"/>
      <c r="AJ5" s="124">
        <f>D5</f>
        <v>0</v>
      </c>
      <c r="AK5" s="124"/>
      <c r="AL5" s="124"/>
      <c r="AM5" s="124"/>
      <c r="AN5" s="41"/>
      <c r="AO5" s="41"/>
      <c r="AP5" s="41"/>
      <c r="AQ5" s="41"/>
      <c r="AR5" s="87"/>
      <c r="AS5" s="41" t="s">
        <v>66</v>
      </c>
      <c r="AU5" s="124">
        <f>D6</f>
        <v>0</v>
      </c>
      <c r="AV5" s="124"/>
      <c r="AW5" s="124"/>
      <c r="AX5" s="124"/>
      <c r="BC5" s="1"/>
      <c r="BD5" t="s">
        <v>0</v>
      </c>
      <c r="BF5" s="124">
        <f>D5</f>
        <v>0</v>
      </c>
      <c r="BG5" s="124"/>
      <c r="BH5" s="124"/>
      <c r="BI5" s="124"/>
      <c r="BP5" s="1"/>
      <c r="BQ5" t="s">
        <v>66</v>
      </c>
      <c r="BS5" s="3">
        <f>D6</f>
        <v>0</v>
      </c>
      <c r="BT5" s="2"/>
      <c r="BU5" t="s">
        <v>42</v>
      </c>
      <c r="BV5" s="3"/>
      <c r="BZ5" s="4"/>
      <c r="CG5" s="4"/>
      <c r="CN5" s="4"/>
      <c r="CU5" s="4"/>
    </row>
    <row r="6" spans="1:166" s="7" customFormat="1" x14ac:dyDescent="0.2">
      <c r="C6" s="31" t="s">
        <v>66</v>
      </c>
      <c r="D6" s="40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/>
      <c r="AG6" s="1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72"/>
      <c r="AS6"/>
      <c r="AT6"/>
      <c r="AU6"/>
      <c r="AV6"/>
      <c r="AW6"/>
      <c r="AX6"/>
      <c r="AY6"/>
      <c r="AZ6"/>
      <c r="BA6"/>
      <c r="BB6"/>
      <c r="BC6" s="1"/>
      <c r="BD6"/>
      <c r="BE6"/>
      <c r="BF6"/>
      <c r="BG6"/>
      <c r="BH6"/>
      <c r="BI6"/>
      <c r="BJ6"/>
      <c r="BK6"/>
      <c r="BL6"/>
      <c r="BM6"/>
      <c r="BN6"/>
      <c r="BO6"/>
      <c r="BP6" s="1"/>
      <c r="BQ6"/>
      <c r="BR6"/>
      <c r="BS6"/>
      <c r="BT6" s="2"/>
      <c r="BU6"/>
      <c r="BV6" s="3"/>
      <c r="BW6"/>
      <c r="BX6"/>
      <c r="BY6"/>
      <c r="BZ6" s="6"/>
      <c r="CA6"/>
      <c r="CB6"/>
      <c r="CC6"/>
      <c r="CD6"/>
      <c r="CE6"/>
      <c r="CF6"/>
      <c r="CG6" s="6"/>
      <c r="CH6"/>
      <c r="CI6"/>
      <c r="CJ6"/>
      <c r="CK6"/>
      <c r="CL6"/>
      <c r="CM6"/>
      <c r="CN6" s="6"/>
      <c r="CO6"/>
      <c r="CP6"/>
      <c r="CQ6"/>
      <c r="CR6"/>
      <c r="CS6"/>
      <c r="CT6"/>
      <c r="CU6" s="6"/>
    </row>
    <row r="7" spans="1:166" x14ac:dyDescent="0.2">
      <c r="V7" s="1"/>
      <c r="AG7" s="1"/>
      <c r="AR7" s="72"/>
      <c r="BC7" s="1"/>
      <c r="BP7" s="1"/>
      <c r="BT7" s="2"/>
      <c r="BU7" s="7"/>
      <c r="BV7" s="7"/>
      <c r="BW7" s="7"/>
      <c r="BX7" s="7"/>
      <c r="BY7" s="7"/>
      <c r="BZ7" s="7"/>
      <c r="CC7" s="7"/>
      <c r="CD7" s="7"/>
      <c r="CE7" s="7"/>
      <c r="CF7" s="7"/>
      <c r="CJ7" s="7"/>
      <c r="CK7" s="7"/>
      <c r="CL7" s="7"/>
      <c r="CM7" s="7"/>
      <c r="CQ7" s="7"/>
      <c r="CR7" s="7"/>
      <c r="CS7" s="7"/>
      <c r="CT7" s="7"/>
    </row>
    <row r="8" spans="1:166" x14ac:dyDescent="0.2">
      <c r="V8" s="1"/>
      <c r="AG8" s="1"/>
      <c r="AR8" s="72"/>
      <c r="BC8" s="1"/>
      <c r="BP8" s="1"/>
      <c r="BT8" s="2"/>
      <c r="BU8" s="7"/>
      <c r="BV8" s="7"/>
      <c r="BW8" s="7"/>
      <c r="BX8" s="7"/>
      <c r="BY8" s="7"/>
      <c r="BZ8" s="7"/>
      <c r="CC8" s="7"/>
      <c r="CD8" s="7"/>
      <c r="CE8" s="7"/>
      <c r="CF8" s="7"/>
      <c r="CJ8" s="7"/>
      <c r="CK8" s="7"/>
      <c r="CL8" s="7"/>
      <c r="CM8" s="7"/>
      <c r="CQ8" s="7"/>
      <c r="CR8" s="7"/>
      <c r="CS8" s="7"/>
      <c r="CT8" s="7"/>
    </row>
    <row r="9" spans="1:166" x14ac:dyDescent="0.2">
      <c r="F9" s="125" t="s">
        <v>1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8"/>
      <c r="W9" s="125" t="s">
        <v>1</v>
      </c>
      <c r="X9" s="125"/>
      <c r="Y9" s="125"/>
      <c r="Z9" s="125"/>
      <c r="AA9" s="125"/>
      <c r="AB9" s="125"/>
      <c r="AC9" s="125"/>
      <c r="AD9" s="125"/>
      <c r="AE9" s="125"/>
      <c r="AF9" s="125"/>
      <c r="AG9" s="8"/>
      <c r="AH9" s="133" t="s">
        <v>85</v>
      </c>
      <c r="AI9" s="133"/>
      <c r="AJ9" s="133"/>
      <c r="AK9" s="133"/>
      <c r="AL9" s="133"/>
      <c r="AM9" s="133"/>
      <c r="AN9" s="133"/>
      <c r="AO9" s="133"/>
      <c r="AP9" s="133"/>
      <c r="AQ9" s="133"/>
      <c r="AR9" s="63"/>
      <c r="AS9" s="125" t="s">
        <v>3</v>
      </c>
      <c r="AT9" s="125"/>
      <c r="AU9" s="125"/>
      <c r="AV9" s="125"/>
      <c r="AW9" s="125"/>
      <c r="AX9" s="125"/>
      <c r="AY9" s="7"/>
      <c r="AZ9" s="125" t="s">
        <v>86</v>
      </c>
      <c r="BA9" s="125"/>
      <c r="BB9" s="125"/>
      <c r="BC9" s="1"/>
      <c r="BD9" s="125" t="s">
        <v>2</v>
      </c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"/>
      <c r="BQ9" s="125" t="s">
        <v>2</v>
      </c>
      <c r="BR9" s="125"/>
      <c r="BS9" s="125"/>
      <c r="BT9" s="2"/>
      <c r="CB9" s="7"/>
      <c r="CC9" s="7"/>
      <c r="CD9" s="7"/>
      <c r="CE9" s="7"/>
      <c r="CF9" s="7"/>
      <c r="CI9" s="7"/>
      <c r="CJ9" s="7"/>
      <c r="CK9" s="7"/>
      <c r="CL9" s="7"/>
      <c r="CM9" s="7"/>
      <c r="CP9" s="7"/>
      <c r="CQ9" s="7"/>
      <c r="CR9" s="7"/>
      <c r="CS9" s="7"/>
      <c r="CT9" s="7"/>
    </row>
    <row r="10" spans="1:166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7</v>
      </c>
      <c r="G10" s="32"/>
      <c r="H10" s="32"/>
      <c r="I10" s="32"/>
      <c r="J10" s="32"/>
      <c r="K10" s="41" t="s">
        <v>7</v>
      </c>
      <c r="L10" s="7" t="s">
        <v>10</v>
      </c>
      <c r="M10" s="7" t="s">
        <v>11</v>
      </c>
      <c r="N10" s="7" t="s">
        <v>12</v>
      </c>
      <c r="O10" s="7" t="s">
        <v>13</v>
      </c>
      <c r="P10" s="7" t="s">
        <v>14</v>
      </c>
      <c r="Q10" s="7" t="s">
        <v>15</v>
      </c>
      <c r="R10" s="7" t="s">
        <v>16</v>
      </c>
      <c r="S10" s="7" t="s">
        <v>17</v>
      </c>
      <c r="T10" s="7" t="s">
        <v>18</v>
      </c>
      <c r="U10" s="7" t="s">
        <v>19</v>
      </c>
      <c r="V10" s="8"/>
      <c r="W10" s="32" t="s">
        <v>10</v>
      </c>
      <c r="X10" s="32" t="s">
        <v>11</v>
      </c>
      <c r="Y10" s="32" t="s">
        <v>12</v>
      </c>
      <c r="Z10" s="32" t="s">
        <v>13</v>
      </c>
      <c r="AA10" s="32" t="s">
        <v>14</v>
      </c>
      <c r="AB10" s="32" t="s">
        <v>15</v>
      </c>
      <c r="AC10" s="32" t="s">
        <v>16</v>
      </c>
      <c r="AD10" s="32" t="s">
        <v>17</v>
      </c>
      <c r="AE10" s="32" t="s">
        <v>18</v>
      </c>
      <c r="AF10" s="32" t="s">
        <v>19</v>
      </c>
      <c r="AG10" s="8"/>
      <c r="AH10" s="50" t="s">
        <v>7</v>
      </c>
      <c r="AI10" s="50"/>
      <c r="AJ10" s="50"/>
      <c r="AK10" s="50"/>
      <c r="AL10" s="50"/>
      <c r="AM10" s="50" t="s">
        <v>7</v>
      </c>
      <c r="AN10" s="50" t="s">
        <v>74</v>
      </c>
      <c r="AO10" s="50"/>
      <c r="AP10" s="50"/>
      <c r="AQ10" s="50" t="s">
        <v>84</v>
      </c>
      <c r="AR10" s="63"/>
      <c r="AS10" s="7" t="s">
        <v>21</v>
      </c>
      <c r="AT10" s="7" t="s">
        <v>22</v>
      </c>
      <c r="AU10" s="7" t="s">
        <v>23</v>
      </c>
      <c r="AV10" s="7" t="s">
        <v>24</v>
      </c>
      <c r="AW10" s="7" t="s">
        <v>25</v>
      </c>
      <c r="AX10" s="7" t="s">
        <v>26</v>
      </c>
      <c r="AY10" s="7"/>
      <c r="AZ10" s="7" t="s">
        <v>27</v>
      </c>
      <c r="BA10" s="34" t="s">
        <v>35</v>
      </c>
      <c r="BB10" s="34" t="s">
        <v>35</v>
      </c>
      <c r="BC10" s="8"/>
      <c r="BD10" s="32" t="s">
        <v>7</v>
      </c>
      <c r="BE10" s="32"/>
      <c r="BF10" s="32"/>
      <c r="BG10" s="32"/>
      <c r="BH10" s="32"/>
      <c r="BI10" s="32" t="s">
        <v>7</v>
      </c>
      <c r="BJ10" s="41"/>
      <c r="BK10" s="32" t="s">
        <v>74</v>
      </c>
      <c r="BL10" s="32"/>
      <c r="BM10" s="32"/>
      <c r="BN10" s="32"/>
      <c r="BO10" s="32" t="s">
        <v>74</v>
      </c>
      <c r="BP10" s="8"/>
      <c r="BQ10" s="9" t="s">
        <v>27</v>
      </c>
      <c r="BR10" s="32" t="s">
        <v>28</v>
      </c>
      <c r="BS10" s="9" t="s">
        <v>29</v>
      </c>
      <c r="BT10" s="10"/>
      <c r="BU10" s="33" t="s">
        <v>43</v>
      </c>
      <c r="BV10" s="33" t="s">
        <v>29</v>
      </c>
      <c r="BW10" s="33" t="s">
        <v>44</v>
      </c>
      <c r="BX10" s="33" t="s">
        <v>4</v>
      </c>
      <c r="BY10" s="33" t="s">
        <v>30</v>
      </c>
      <c r="BZ10" s="7"/>
      <c r="CA10" s="7"/>
      <c r="CB10" s="7"/>
      <c r="CC10" s="7"/>
      <c r="CD10" s="7"/>
      <c r="CE10" s="7"/>
    </row>
    <row r="11" spans="1:166" x14ac:dyDescent="0.2">
      <c r="F11" t="s">
        <v>67</v>
      </c>
      <c r="G11" t="s">
        <v>68</v>
      </c>
      <c r="H11" t="s">
        <v>69</v>
      </c>
      <c r="I11" t="s">
        <v>70</v>
      </c>
      <c r="J11" t="s">
        <v>71</v>
      </c>
      <c r="K11" s="41" t="s">
        <v>4</v>
      </c>
      <c r="V11" s="1"/>
      <c r="AG11" s="1"/>
      <c r="AH11" s="49" t="s">
        <v>67</v>
      </c>
      <c r="AI11" s="49" t="s">
        <v>68</v>
      </c>
      <c r="AJ11" s="49" t="s">
        <v>69</v>
      </c>
      <c r="AK11" s="49" t="s">
        <v>70</v>
      </c>
      <c r="AL11" s="49" t="s">
        <v>71</v>
      </c>
      <c r="AM11" s="50" t="s">
        <v>4</v>
      </c>
      <c r="AN11" s="49" t="s">
        <v>75</v>
      </c>
      <c r="AO11" s="49" t="s">
        <v>76</v>
      </c>
      <c r="AP11" s="49" t="s">
        <v>77</v>
      </c>
      <c r="AQ11" s="50" t="s">
        <v>4</v>
      </c>
      <c r="AR11" s="72"/>
      <c r="BA11" s="34" t="s">
        <v>26</v>
      </c>
      <c r="BB11" s="34" t="s">
        <v>20</v>
      </c>
      <c r="BC11" s="1"/>
      <c r="BD11" t="s">
        <v>67</v>
      </c>
      <c r="BE11" t="s">
        <v>68</v>
      </c>
      <c r="BF11" t="s">
        <v>69</v>
      </c>
      <c r="BG11" t="s">
        <v>70</v>
      </c>
      <c r="BH11" t="s">
        <v>71</v>
      </c>
      <c r="BI11" s="32" t="s">
        <v>4</v>
      </c>
      <c r="BJ11" s="41"/>
      <c r="BK11" t="s">
        <v>75</v>
      </c>
      <c r="BL11" t="s">
        <v>76</v>
      </c>
      <c r="BM11" t="s">
        <v>77</v>
      </c>
      <c r="BN11" t="s">
        <v>78</v>
      </c>
      <c r="BO11" s="32" t="s">
        <v>4</v>
      </c>
      <c r="BP11" s="1"/>
      <c r="BT11" s="2"/>
    </row>
    <row r="12" spans="1:166" x14ac:dyDescent="0.2">
      <c r="F12" s="11"/>
      <c r="G12" s="11"/>
      <c r="H12" s="11"/>
      <c r="I12" s="11"/>
      <c r="J12" s="11"/>
      <c r="K12" s="42">
        <f>(F12*0.3)+(G12*0.25)+(H12*0.25)+(I12*0.15)+(J12*0.05)</f>
        <v>0</v>
      </c>
      <c r="L12" s="14"/>
      <c r="M12" s="11"/>
      <c r="N12" s="11"/>
      <c r="O12" s="11"/>
      <c r="P12" s="11"/>
      <c r="Q12" s="11"/>
      <c r="R12" s="11"/>
      <c r="S12" s="11"/>
      <c r="T12" s="13">
        <f>SUM(L12:S12)</f>
        <v>0</v>
      </c>
      <c r="U12" s="13">
        <f>T12/8</f>
        <v>0</v>
      </c>
      <c r="V12" s="1"/>
      <c r="W12" s="11"/>
      <c r="X12" s="11"/>
      <c r="Y12" s="11"/>
      <c r="Z12" s="11"/>
      <c r="AA12" s="11"/>
      <c r="AB12" s="11"/>
      <c r="AC12" s="11"/>
      <c r="AD12" s="11"/>
      <c r="AE12" s="12">
        <f>SUM(W12:AD12)</f>
        <v>0</v>
      </c>
      <c r="AF12" s="13">
        <f>AE12/8</f>
        <v>0</v>
      </c>
      <c r="AG12" s="1"/>
      <c r="AH12" s="40"/>
      <c r="AI12" s="40"/>
      <c r="AJ12" s="40"/>
      <c r="AK12" s="40"/>
      <c r="AL12" s="40"/>
      <c r="AM12" s="42">
        <f>(AH12*0.3)+(AI12*0.25)+(AJ12*0.25)+(AK12*0.15)+(AL12*0.05)</f>
        <v>0</v>
      </c>
      <c r="AN12" s="40"/>
      <c r="AO12" s="40"/>
      <c r="AP12" s="40"/>
      <c r="AQ12" s="42">
        <f>(AN12*0.4)+(AO12*0.3)+(AP12*0.3)</f>
        <v>0</v>
      </c>
      <c r="AR12" s="72"/>
      <c r="AS12" s="11"/>
      <c r="AT12" s="11"/>
      <c r="AU12" s="11"/>
      <c r="AV12" s="11"/>
      <c r="AW12" s="11"/>
      <c r="AX12" s="13">
        <f>SUM(AS12:AW12)</f>
        <v>0</v>
      </c>
      <c r="AZ12" s="11"/>
      <c r="BA12" s="13">
        <f>SUM(AX12+AZ12)</f>
        <v>0</v>
      </c>
      <c r="BB12" s="13">
        <f>BA12/6</f>
        <v>0</v>
      </c>
      <c r="BC12" s="1"/>
      <c r="BD12" s="11"/>
      <c r="BE12" s="11"/>
      <c r="BF12" s="11"/>
      <c r="BG12" s="11"/>
      <c r="BH12" s="11"/>
      <c r="BI12" s="42">
        <f>(BD12*0.3)+(BE12*0.25)+(BF12*0.25)+(BG12*0.15)+(BH12*0.05)</f>
        <v>0</v>
      </c>
      <c r="BJ12" s="42"/>
      <c r="BK12" s="11"/>
      <c r="BL12" s="11"/>
      <c r="BM12" s="11"/>
      <c r="BN12" s="11"/>
      <c r="BO12" s="42">
        <f>(BK12*0.2)+(BL12*0.15)+(BM12*0.35)+(BN12*0.3)</f>
        <v>0</v>
      </c>
      <c r="BP12" s="1"/>
      <c r="BQ12" s="11"/>
      <c r="BR12" s="11"/>
      <c r="BS12" s="12">
        <f>(BQ12*0.7)+(BR12*0.3)</f>
        <v>0</v>
      </c>
      <c r="BT12" s="2"/>
      <c r="BU12" s="13">
        <f>(K12*0.25)+(U12*0.375)+(AF12*0.375)</f>
        <v>0</v>
      </c>
      <c r="BV12" s="13">
        <f>(AM12*0.25)+(AQ12*0.25)+(BB12*0.5)</f>
        <v>0</v>
      </c>
      <c r="BW12" s="13">
        <f>(BI12*0.25)+(BO12*0.25)+(BS12*0.5)</f>
        <v>0</v>
      </c>
      <c r="BX12" s="44">
        <f>AVERAGE(BU12:BW12)</f>
        <v>0</v>
      </c>
      <c r="BY12" s="44"/>
      <c r="BZ12" s="13"/>
      <c r="CC12" s="13"/>
      <c r="CD12" s="13"/>
    </row>
    <row r="13" spans="1:166" x14ac:dyDescent="0.2"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AU13" s="12"/>
      <c r="AV13" s="12"/>
      <c r="AW13" s="12"/>
      <c r="AX13" s="12"/>
      <c r="AY13" s="13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3"/>
      <c r="DD13" s="12"/>
      <c r="DE13" s="12"/>
      <c r="DF13" s="12"/>
      <c r="DG13" s="12"/>
      <c r="DH13" s="12"/>
      <c r="DI13" s="12"/>
      <c r="DJ13" s="13"/>
      <c r="DK13" s="13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3"/>
      <c r="FG13" s="13"/>
      <c r="FH13" s="13"/>
      <c r="FI13" s="13"/>
      <c r="FJ13" s="13"/>
    </row>
  </sheetData>
  <mergeCells count="16">
    <mergeCell ref="BQ9:BS9"/>
    <mergeCell ref="BD9:BO9"/>
    <mergeCell ref="BF5:BI5"/>
    <mergeCell ref="AS9:AX9"/>
    <mergeCell ref="AZ9:BB9"/>
    <mergeCell ref="AU5:AX5"/>
    <mergeCell ref="AJ5:AM5"/>
    <mergeCell ref="AH9:AQ9"/>
    <mergeCell ref="F9:U9"/>
    <mergeCell ref="A1:B1"/>
    <mergeCell ref="A2:B2"/>
    <mergeCell ref="A3:B3"/>
    <mergeCell ref="A5:B5"/>
    <mergeCell ref="W9:AF9"/>
    <mergeCell ref="Y5:AA5"/>
    <mergeCell ref="H5:K5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3"/>
  <sheetViews>
    <sheetView zoomScale="90" zoomScaleNormal="90" workbookViewId="0">
      <pane xSplit="5" topLeftCell="F1" activePane="topRight" state="frozen"/>
      <selection pane="topRight" activeCell="AM12" sqref="AM12"/>
    </sheetView>
  </sheetViews>
  <sheetFormatPr defaultRowHeight="12.75" x14ac:dyDescent="0.2"/>
  <cols>
    <col min="1" max="1" width="5.5703125" customWidth="1"/>
    <col min="2" max="2" width="20.85546875" customWidth="1"/>
    <col min="3" max="3" width="19.5703125" customWidth="1"/>
    <col min="4" max="4" width="14" customWidth="1"/>
    <col min="5" max="5" width="14.85546875" customWidth="1"/>
    <col min="6" max="6" width="5.7109375" customWidth="1"/>
    <col min="7" max="7" width="5.140625" customWidth="1"/>
    <col min="8" max="10" width="5.7109375" customWidth="1"/>
    <col min="11" max="11" width="7.140625" customWidth="1"/>
    <col min="12" max="21" width="5.7109375" customWidth="1"/>
    <col min="22" max="22" width="3.5703125" customWidth="1"/>
    <col min="23" max="24" width="5.7109375" customWidth="1"/>
    <col min="25" max="25" width="6.7109375" customWidth="1"/>
    <col min="26" max="26" width="6.140625" customWidth="1"/>
    <col min="27" max="27" width="5.85546875" customWidth="1"/>
    <col min="28" max="31" width="5.7109375" customWidth="1"/>
    <col min="32" max="32" width="5.42578125" customWidth="1"/>
    <col min="33" max="33" width="5.7109375" customWidth="1"/>
    <col min="34" max="34" width="5.140625" customWidth="1"/>
    <col min="35" max="36" width="5.5703125" customWidth="1"/>
    <col min="37" max="37" width="5.7109375" customWidth="1"/>
    <col min="38" max="38" width="6.5703125" customWidth="1"/>
    <col min="39" max="39" width="6.42578125" customWidth="1"/>
    <col min="40" max="40" width="2.85546875" customWidth="1"/>
    <col min="41" max="41" width="5.7109375" customWidth="1"/>
    <col min="42" max="42" width="5.5703125" customWidth="1"/>
    <col min="43" max="43" width="6.85546875" customWidth="1"/>
    <col min="44" max="46" width="5.7109375" customWidth="1"/>
    <col min="47" max="47" width="6.7109375" customWidth="1"/>
    <col min="48" max="48" width="5.7109375" customWidth="1"/>
    <col min="49" max="49" width="7.7109375" customWidth="1"/>
    <col min="50" max="51" width="8.28515625" customWidth="1"/>
    <col min="52" max="52" width="7" customWidth="1"/>
    <col min="53" max="63" width="5.7109375" customWidth="1"/>
    <col min="64" max="64" width="3.140625" customWidth="1"/>
    <col min="65" max="69" width="8.28515625" customWidth="1"/>
    <col min="70" max="71" width="5.7109375" customWidth="1"/>
    <col min="72" max="72" width="3.140625" customWidth="1"/>
    <col min="73" max="76" width="5.7109375" customWidth="1"/>
    <col min="77" max="77" width="6.85546875" customWidth="1"/>
    <col min="78" max="78" width="6.7109375" customWidth="1"/>
    <col min="79" max="79" width="3.140625" customWidth="1"/>
    <col min="80" max="85" width="5.7109375" customWidth="1"/>
    <col min="86" max="86" width="6.7109375" customWidth="1"/>
    <col min="87" max="87" width="3.140625" customWidth="1"/>
    <col min="88" max="99" width="5.7109375" customWidth="1"/>
    <col min="100" max="100" width="3.140625" customWidth="1"/>
    <col min="101" max="105" width="8.28515625" customWidth="1"/>
    <col min="106" max="107" width="5.7109375" customWidth="1"/>
    <col min="108" max="108" width="3.140625" customWidth="1"/>
    <col min="109" max="112" width="5.7109375" customWidth="1"/>
    <col min="113" max="113" width="6.85546875" customWidth="1"/>
    <col min="114" max="114" width="6.7109375" customWidth="1"/>
    <col min="115" max="115" width="3.140625" customWidth="1"/>
    <col min="116" max="121" width="5.7109375" customWidth="1"/>
    <col min="122" max="122" width="6.7109375" customWidth="1"/>
    <col min="123" max="123" width="3.140625" customWidth="1"/>
    <col min="124" max="128" width="8.7109375" customWidth="1"/>
    <col min="129" max="129" width="11.5703125" customWidth="1"/>
    <col min="130" max="130" width="3.140625" customWidth="1"/>
    <col min="131" max="135" width="8.7109375" customWidth="1"/>
    <col min="136" max="136" width="11.5703125" customWidth="1"/>
    <col min="137" max="137" width="3.7109375" customWidth="1"/>
    <col min="138" max="142" width="8.7109375" customWidth="1"/>
    <col min="143" max="143" width="11.5703125" customWidth="1"/>
    <col min="144" max="144" width="3.7109375" customWidth="1"/>
    <col min="145" max="149" width="8.7109375" customWidth="1"/>
    <col min="150" max="150" width="11.5703125" customWidth="1"/>
  </cols>
  <sheetData>
    <row r="1" spans="1:128" x14ac:dyDescent="0.2">
      <c r="A1" s="128">
        <f>'Open Ind wTT'!B1</f>
        <v>0</v>
      </c>
      <c r="B1" s="128"/>
      <c r="C1" s="5"/>
      <c r="D1" s="5"/>
    </row>
    <row r="2" spans="1:128" x14ac:dyDescent="0.2">
      <c r="A2" s="128">
        <f>'Open Ind wTT'!B2</f>
        <v>0</v>
      </c>
      <c r="B2" s="128"/>
      <c r="C2" s="5"/>
      <c r="D2" s="5"/>
    </row>
    <row r="3" spans="1:128" x14ac:dyDescent="0.2">
      <c r="A3" s="128">
        <f>CompInfo!B3</f>
        <v>43611</v>
      </c>
      <c r="B3" s="128"/>
      <c r="C3" s="5"/>
      <c r="D3" s="5"/>
    </row>
    <row r="4" spans="1:128" x14ac:dyDescent="0.2">
      <c r="A4" s="5"/>
      <c r="B4" s="5"/>
      <c r="C4" s="5"/>
      <c r="D4" s="5"/>
    </row>
    <row r="5" spans="1:128" x14ac:dyDescent="0.2">
      <c r="A5" s="128" t="s">
        <v>41</v>
      </c>
      <c r="B5" s="128"/>
      <c r="C5" s="31" t="s">
        <v>0</v>
      </c>
      <c r="D5" s="39"/>
      <c r="F5" t="s">
        <v>0</v>
      </c>
      <c r="H5" s="124">
        <f>D5</f>
        <v>0</v>
      </c>
      <c r="I5" s="124"/>
      <c r="J5" s="124"/>
      <c r="K5" s="124"/>
      <c r="V5" s="1"/>
      <c r="W5" t="s">
        <v>66</v>
      </c>
      <c r="Y5" s="124">
        <f>D6</f>
        <v>0</v>
      </c>
      <c r="Z5" s="124"/>
      <c r="AA5" s="124"/>
      <c r="AG5" s="1"/>
      <c r="AH5" t="s">
        <v>0</v>
      </c>
      <c r="AJ5" s="124">
        <f>D5</f>
        <v>0</v>
      </c>
      <c r="AK5" s="124"/>
      <c r="AL5" s="124"/>
      <c r="AM5" s="124"/>
      <c r="AT5" s="1"/>
      <c r="AU5" t="s">
        <v>66</v>
      </c>
      <c r="AW5" s="3">
        <f>D6</f>
        <v>0</v>
      </c>
      <c r="AX5" s="2"/>
      <c r="AY5" t="s">
        <v>42</v>
      </c>
      <c r="BC5" s="4"/>
      <c r="BJ5" s="4"/>
      <c r="BQ5" s="4"/>
      <c r="BX5" s="4"/>
    </row>
    <row r="6" spans="1:128" s="7" customFormat="1" x14ac:dyDescent="0.2">
      <c r="C6" s="31" t="s">
        <v>66</v>
      </c>
      <c r="D6" s="40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/>
      <c r="AG6" s="1"/>
      <c r="AH6"/>
      <c r="AI6"/>
      <c r="AJ6"/>
      <c r="AK6"/>
      <c r="AL6"/>
      <c r="AM6"/>
      <c r="AN6"/>
      <c r="AO6"/>
      <c r="AP6"/>
      <c r="AQ6"/>
      <c r="AR6"/>
      <c r="AS6"/>
      <c r="AT6" s="1"/>
      <c r="AU6"/>
      <c r="AV6"/>
      <c r="AW6"/>
      <c r="AX6" s="2"/>
      <c r="AY6"/>
      <c r="AZ6"/>
      <c r="BA6"/>
      <c r="BB6"/>
      <c r="BC6" s="6"/>
      <c r="BD6"/>
      <c r="BE6"/>
      <c r="BF6"/>
      <c r="BG6"/>
      <c r="BH6"/>
      <c r="BI6"/>
      <c r="BJ6" s="6"/>
      <c r="BK6"/>
      <c r="BL6"/>
      <c r="BM6"/>
      <c r="BN6"/>
      <c r="BO6"/>
      <c r="BP6"/>
      <c r="BQ6" s="6"/>
      <c r="BR6"/>
      <c r="BS6"/>
      <c r="BT6"/>
      <c r="BU6"/>
      <c r="BV6"/>
      <c r="BW6"/>
      <c r="BX6" s="6"/>
    </row>
    <row r="7" spans="1:128" x14ac:dyDescent="0.2">
      <c r="V7" s="1"/>
      <c r="AG7" s="1"/>
      <c r="AT7" s="1"/>
      <c r="AX7" s="2"/>
      <c r="AY7" s="7"/>
      <c r="AZ7" s="7"/>
      <c r="BA7" s="7"/>
      <c r="BB7" s="7"/>
      <c r="BC7" s="7"/>
      <c r="BF7" s="7"/>
      <c r="BG7" s="7"/>
      <c r="BH7" s="7"/>
      <c r="BI7" s="7"/>
      <c r="BM7" s="7"/>
      <c r="BN7" s="7"/>
      <c r="BO7" s="7"/>
      <c r="BP7" s="7"/>
      <c r="BT7" s="7"/>
      <c r="BU7" s="7"/>
      <c r="BV7" s="7"/>
      <c r="BW7" s="7"/>
    </row>
    <row r="8" spans="1:128" x14ac:dyDescent="0.2">
      <c r="V8" s="1"/>
      <c r="AG8" s="1"/>
      <c r="AT8" s="1"/>
      <c r="AX8" s="2"/>
      <c r="AY8" s="7"/>
      <c r="AZ8" s="7"/>
      <c r="BA8" s="7"/>
      <c r="BB8" s="7"/>
      <c r="BC8" s="7"/>
      <c r="BF8" s="7"/>
      <c r="BG8" s="7"/>
      <c r="BH8" s="7"/>
      <c r="BI8" s="7"/>
      <c r="BM8" s="7"/>
      <c r="BN8" s="7"/>
      <c r="BO8" s="7"/>
      <c r="BP8" s="7"/>
      <c r="BT8" s="7"/>
      <c r="BU8" s="7"/>
      <c r="BV8" s="7"/>
      <c r="BW8" s="7"/>
    </row>
    <row r="9" spans="1:128" x14ac:dyDescent="0.2">
      <c r="F9" s="125" t="s">
        <v>1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8"/>
      <c r="W9" s="125" t="s">
        <v>1</v>
      </c>
      <c r="X9" s="125"/>
      <c r="Y9" s="125"/>
      <c r="Z9" s="125"/>
      <c r="AA9" s="125"/>
      <c r="AB9" s="125"/>
      <c r="AC9" s="125"/>
      <c r="AD9" s="125"/>
      <c r="AE9" s="125"/>
      <c r="AF9" s="125"/>
      <c r="AG9" s="1"/>
      <c r="AH9" s="125" t="s">
        <v>2</v>
      </c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"/>
      <c r="AU9" s="125" t="s">
        <v>2</v>
      </c>
      <c r="AV9" s="125"/>
      <c r="AW9" s="125"/>
      <c r="AX9" s="2"/>
      <c r="BE9" s="7"/>
      <c r="BF9" s="7"/>
      <c r="BG9" s="7"/>
      <c r="BH9" s="7"/>
      <c r="BI9" s="7"/>
      <c r="BL9" s="7"/>
      <c r="BM9" s="7"/>
      <c r="BN9" s="7"/>
      <c r="BO9" s="7"/>
      <c r="BP9" s="7"/>
      <c r="BS9" s="7"/>
      <c r="BT9" s="7"/>
      <c r="BU9" s="7"/>
      <c r="BV9" s="7"/>
      <c r="BW9" s="7"/>
    </row>
    <row r="10" spans="1:128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2" t="s">
        <v>7</v>
      </c>
      <c r="G10" s="32"/>
      <c r="H10" s="32"/>
      <c r="I10" s="32"/>
      <c r="J10" s="32"/>
      <c r="K10" s="41" t="s">
        <v>7</v>
      </c>
      <c r="L10" s="32" t="s">
        <v>10</v>
      </c>
      <c r="M10" s="32" t="s">
        <v>11</v>
      </c>
      <c r="N10" s="32" t="s">
        <v>12</v>
      </c>
      <c r="O10" s="32" t="s">
        <v>13</v>
      </c>
      <c r="P10" s="32" t="s">
        <v>14</v>
      </c>
      <c r="Q10" s="32" t="s">
        <v>15</v>
      </c>
      <c r="R10" s="32" t="s">
        <v>16</v>
      </c>
      <c r="S10" s="32" t="s">
        <v>17</v>
      </c>
      <c r="T10" s="32" t="s">
        <v>18</v>
      </c>
      <c r="U10" s="32" t="s">
        <v>19</v>
      </c>
      <c r="V10" s="8"/>
      <c r="W10" s="32" t="s">
        <v>10</v>
      </c>
      <c r="X10" s="32" t="s">
        <v>11</v>
      </c>
      <c r="Y10" s="32" t="s">
        <v>12</v>
      </c>
      <c r="Z10" s="32" t="s">
        <v>13</v>
      </c>
      <c r="AA10" s="32" t="s">
        <v>14</v>
      </c>
      <c r="AB10" s="32" t="s">
        <v>15</v>
      </c>
      <c r="AC10" s="32" t="s">
        <v>16</v>
      </c>
      <c r="AD10" s="32" t="s">
        <v>17</v>
      </c>
      <c r="AE10" s="32" t="s">
        <v>18</v>
      </c>
      <c r="AF10" s="32" t="s">
        <v>19</v>
      </c>
      <c r="AG10" s="8"/>
      <c r="AH10" s="32" t="s">
        <v>7</v>
      </c>
      <c r="AI10" s="32"/>
      <c r="AJ10" s="32"/>
      <c r="AK10" s="32"/>
      <c r="AL10" s="32"/>
      <c r="AM10" s="32" t="s">
        <v>7</v>
      </c>
      <c r="AN10" s="41"/>
      <c r="AO10" s="32" t="s">
        <v>74</v>
      </c>
      <c r="AP10" s="32"/>
      <c r="AQ10" s="32"/>
      <c r="AR10" s="32"/>
      <c r="AS10" s="32" t="s">
        <v>74</v>
      </c>
      <c r="AT10" s="8"/>
      <c r="AU10" s="9" t="s">
        <v>27</v>
      </c>
      <c r="AV10" s="32" t="s">
        <v>28</v>
      </c>
      <c r="AW10" s="9" t="s">
        <v>29</v>
      </c>
      <c r="AX10" s="10"/>
      <c r="AY10" s="7" t="s">
        <v>43</v>
      </c>
      <c r="AZ10" s="7" t="s">
        <v>44</v>
      </c>
      <c r="BA10" s="33" t="s">
        <v>4</v>
      </c>
      <c r="BB10" s="33" t="s">
        <v>30</v>
      </c>
      <c r="BC10" s="7"/>
      <c r="BD10" s="7"/>
      <c r="BE10" s="7"/>
      <c r="BF10" s="7"/>
      <c r="BG10" s="7"/>
      <c r="BH10" s="7"/>
    </row>
    <row r="11" spans="1:128" x14ac:dyDescent="0.2">
      <c r="F11" t="s">
        <v>67</v>
      </c>
      <c r="G11" t="s">
        <v>68</v>
      </c>
      <c r="H11" t="s">
        <v>69</v>
      </c>
      <c r="I11" t="s">
        <v>70</v>
      </c>
      <c r="J11" t="s">
        <v>71</v>
      </c>
      <c r="K11" s="41" t="s">
        <v>4</v>
      </c>
      <c r="V11" s="1"/>
      <c r="AG11" s="1"/>
      <c r="AH11" t="s">
        <v>67</v>
      </c>
      <c r="AI11" t="s">
        <v>68</v>
      </c>
      <c r="AJ11" t="s">
        <v>69</v>
      </c>
      <c r="AK11" t="s">
        <v>70</v>
      </c>
      <c r="AL11" t="s">
        <v>71</v>
      </c>
      <c r="AM11" s="32" t="s">
        <v>4</v>
      </c>
      <c r="AN11" s="41"/>
      <c r="AO11" t="s">
        <v>75</v>
      </c>
      <c r="AP11" t="s">
        <v>76</v>
      </c>
      <c r="AQ11" t="s">
        <v>77</v>
      </c>
      <c r="AR11" t="s">
        <v>78</v>
      </c>
      <c r="AS11" s="32" t="s">
        <v>4</v>
      </c>
      <c r="AT11" s="1"/>
      <c r="AX11" s="2"/>
      <c r="BA11" s="5"/>
      <c r="BB11" s="5"/>
    </row>
    <row r="12" spans="1:128" x14ac:dyDescent="0.2">
      <c r="F12" s="11"/>
      <c r="G12" s="11"/>
      <c r="H12" s="11"/>
      <c r="I12" s="11"/>
      <c r="J12" s="11"/>
      <c r="K12" s="42">
        <f>(F12*0.3)+(G12*0.25)+(H12*0.25)+(I12*0.15)+(J12*0.05)</f>
        <v>0</v>
      </c>
      <c r="L12" s="14"/>
      <c r="M12" s="11"/>
      <c r="N12" s="11"/>
      <c r="O12" s="11"/>
      <c r="P12" s="11"/>
      <c r="Q12" s="11"/>
      <c r="R12" s="11"/>
      <c r="S12" s="11"/>
      <c r="T12" s="13">
        <f>SUM(L12:S12)</f>
        <v>0</v>
      </c>
      <c r="U12" s="13">
        <f>T12/8</f>
        <v>0</v>
      </c>
      <c r="V12" s="1"/>
      <c r="W12" s="11"/>
      <c r="X12" s="11"/>
      <c r="Y12" s="11"/>
      <c r="Z12" s="11"/>
      <c r="AA12" s="11"/>
      <c r="AB12" s="11"/>
      <c r="AC12" s="11"/>
      <c r="AD12" s="11"/>
      <c r="AE12" s="12">
        <f>SUM(W12:AD12)</f>
        <v>0</v>
      </c>
      <c r="AF12" s="13">
        <f>AE12/8</f>
        <v>0</v>
      </c>
      <c r="AG12" s="1"/>
      <c r="AH12" s="11"/>
      <c r="AI12" s="11"/>
      <c r="AJ12" s="11"/>
      <c r="AK12" s="11"/>
      <c r="AL12" s="11"/>
      <c r="AM12" s="42">
        <f>(AH12*0.3)+(AI12*0.25)+(AJ12*0.25)+(AK12*0.15)+(AL12*0.05)</f>
        <v>0</v>
      </c>
      <c r="AN12" s="42"/>
      <c r="AO12" s="11"/>
      <c r="AP12" s="11"/>
      <c r="AQ12" s="11"/>
      <c r="AR12" s="11"/>
      <c r="AS12" s="42">
        <f>(AO12*0.2)+(AP12*0.15)+(AQ12*0.35)+(AR12*0.3)</f>
        <v>0</v>
      </c>
      <c r="AT12" s="1"/>
      <c r="AU12" s="11"/>
      <c r="AV12" s="11"/>
      <c r="AW12" s="12">
        <f>(AU12*0.7)+(AV12*0.3)</f>
        <v>0</v>
      </c>
      <c r="AX12" s="2"/>
      <c r="AY12" s="13">
        <f>(K12*0.25)+(U12*0.375)+(AF12*0.375)</f>
        <v>0</v>
      </c>
      <c r="AZ12" s="13">
        <f>(AM12*0.25)+(AS12*0.25)+(AW12*0.5)</f>
        <v>0</v>
      </c>
      <c r="BA12" s="44">
        <f>AVERAGE(AY12:AZ12)</f>
        <v>0</v>
      </c>
      <c r="BB12" s="44"/>
      <c r="BC12" s="13"/>
      <c r="BF12" s="13"/>
      <c r="BG12" s="13"/>
    </row>
    <row r="13" spans="1:128" x14ac:dyDescent="0.2">
      <c r="F13" s="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3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3"/>
      <c r="BR13" s="12"/>
      <c r="BS13" s="12"/>
      <c r="BT13" s="12"/>
      <c r="BU13" s="12"/>
      <c r="BV13" s="12"/>
      <c r="BW13" s="12"/>
      <c r="BX13" s="13"/>
      <c r="BY13" s="13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3"/>
      <c r="DU13" s="13"/>
      <c r="DV13" s="13"/>
      <c r="DW13" s="13"/>
      <c r="DX13" s="13"/>
    </row>
  </sheetData>
  <mergeCells count="11">
    <mergeCell ref="A1:B1"/>
    <mergeCell ref="A2:B2"/>
    <mergeCell ref="A3:B3"/>
    <mergeCell ref="A5:B5"/>
    <mergeCell ref="AJ5:AM5"/>
    <mergeCell ref="AH9:AS9"/>
    <mergeCell ref="AU9:AW9"/>
    <mergeCell ref="H5:K5"/>
    <mergeCell ref="Y5:AA5"/>
    <mergeCell ref="F9:U9"/>
    <mergeCell ref="W9:AF9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"/>
  <sheetViews>
    <sheetView zoomScale="90" zoomScaleNormal="90" workbookViewId="0">
      <pane xSplit="5" topLeftCell="F1" activePane="topRight" state="frozen"/>
      <selection pane="topRight" activeCell="K13" sqref="K13"/>
    </sheetView>
  </sheetViews>
  <sheetFormatPr defaultColWidth="9.140625" defaultRowHeight="12.75" x14ac:dyDescent="0.2"/>
  <cols>
    <col min="1" max="1" width="5.5703125" style="15" customWidth="1"/>
    <col min="2" max="2" width="28.85546875" style="15" customWidth="1"/>
    <col min="3" max="3" width="13.140625" style="15" customWidth="1"/>
    <col min="4" max="4" width="14" style="15" customWidth="1"/>
    <col min="5" max="5" width="14.85546875" style="15" customWidth="1"/>
    <col min="6" max="11" width="5.7109375" style="15" customWidth="1"/>
    <col min="12" max="12" width="3.140625" style="15" customWidth="1"/>
    <col min="13" max="13" width="7.28515625" style="15" customWidth="1"/>
    <col min="14" max="14" width="6.5703125" style="15" customWidth="1"/>
    <col min="15" max="15" width="6.140625" style="15" customWidth="1"/>
    <col min="16" max="18" width="6.5703125" style="15" customWidth="1"/>
    <col min="19" max="19" width="4.28515625" style="15" customWidth="1"/>
    <col min="20" max="20" width="7.140625" style="15" customWidth="1"/>
    <col min="21" max="21" width="6.5703125" style="15" customWidth="1"/>
    <col min="22" max="22" width="9.140625" style="15"/>
    <col min="23" max="23" width="6.42578125" style="15" customWidth="1"/>
    <col min="24" max="24" width="11.85546875" style="15" customWidth="1"/>
    <col min="25" max="16384" width="9.140625" style="15"/>
  </cols>
  <sheetData>
    <row r="1" spans="1:25" ht="12.95" customHeight="1" x14ac:dyDescent="0.2">
      <c r="A1" s="130" t="str">
        <f>CompInfo!B1</f>
        <v>Vaulting SA</v>
      </c>
      <c r="B1" s="130"/>
      <c r="N1" s="18"/>
    </row>
    <row r="2" spans="1:25" ht="12.95" customHeight="1" x14ac:dyDescent="0.2">
      <c r="A2" s="130" t="str">
        <f>CompInfo!B2</f>
        <v>Vaulting SA May Competition 2019</v>
      </c>
      <c r="B2" s="130"/>
      <c r="N2" s="20"/>
    </row>
    <row r="3" spans="1:25" ht="12.95" customHeight="1" x14ac:dyDescent="0.2">
      <c r="A3" s="130">
        <f>CompInfo!B3</f>
        <v>43611</v>
      </c>
      <c r="B3" s="130"/>
    </row>
    <row r="5" spans="1:25" x14ac:dyDescent="0.2">
      <c r="A5" s="19" t="s">
        <v>56</v>
      </c>
      <c r="B5" s="19"/>
      <c r="C5" s="19" t="s">
        <v>0</v>
      </c>
      <c r="D5" s="53"/>
      <c r="I5" s="21"/>
      <c r="J5" s="21"/>
      <c r="K5" s="21"/>
      <c r="M5" s="21"/>
    </row>
    <row r="6" spans="1:25" s="21" customFormat="1" x14ac:dyDescent="0.2">
      <c r="C6" s="19" t="s">
        <v>66</v>
      </c>
      <c r="D6" s="52"/>
      <c r="F6" t="s">
        <v>0</v>
      </c>
      <c r="G6"/>
      <c r="H6" s="124">
        <f>D5</f>
        <v>0</v>
      </c>
      <c r="I6" s="124"/>
      <c r="J6" s="124"/>
      <c r="K6" s="124"/>
      <c r="L6"/>
      <c r="M6"/>
      <c r="N6"/>
      <c r="O6"/>
      <c r="P6"/>
      <c r="Q6"/>
      <c r="R6"/>
      <c r="S6" s="1"/>
      <c r="T6" t="s">
        <v>66</v>
      </c>
      <c r="U6"/>
      <c r="V6" s="43">
        <f>D6</f>
        <v>0</v>
      </c>
      <c r="W6" s="38"/>
      <c r="X6" s="38"/>
      <c r="Y6" s="38"/>
    </row>
    <row r="7" spans="1:25" x14ac:dyDescent="0.2">
      <c r="F7"/>
      <c r="G7"/>
      <c r="H7"/>
      <c r="I7"/>
      <c r="J7"/>
      <c r="K7"/>
      <c r="L7"/>
      <c r="M7"/>
      <c r="N7"/>
      <c r="O7"/>
      <c r="P7"/>
      <c r="Q7"/>
      <c r="R7"/>
      <c r="S7" s="1"/>
      <c r="T7"/>
      <c r="U7"/>
      <c r="V7"/>
      <c r="W7" s="37"/>
      <c r="X7" s="37"/>
      <c r="Y7" s="37"/>
    </row>
    <row r="8" spans="1:25" x14ac:dyDescent="0.2">
      <c r="F8"/>
      <c r="G8"/>
      <c r="H8"/>
      <c r="I8"/>
      <c r="J8"/>
      <c r="K8"/>
      <c r="L8"/>
      <c r="M8"/>
      <c r="N8"/>
      <c r="O8"/>
      <c r="P8"/>
      <c r="Q8"/>
      <c r="R8"/>
      <c r="S8" s="1"/>
      <c r="T8"/>
      <c r="U8"/>
      <c r="V8"/>
      <c r="W8" s="37"/>
      <c r="X8" s="37"/>
      <c r="Y8" s="37"/>
    </row>
    <row r="9" spans="1:25" x14ac:dyDescent="0.2">
      <c r="F9"/>
      <c r="G9"/>
      <c r="H9"/>
      <c r="I9"/>
      <c r="J9"/>
      <c r="K9"/>
      <c r="L9"/>
      <c r="M9"/>
      <c r="N9"/>
      <c r="O9"/>
      <c r="P9"/>
      <c r="Q9"/>
      <c r="R9"/>
      <c r="S9" s="1"/>
      <c r="T9"/>
      <c r="U9"/>
      <c r="V9"/>
      <c r="W9" s="37"/>
      <c r="X9" s="37"/>
      <c r="Y9" s="37"/>
    </row>
    <row r="10" spans="1:25" x14ac:dyDescent="0.2">
      <c r="A10" s="21" t="s">
        <v>5</v>
      </c>
      <c r="B10" s="21" t="s">
        <v>6</v>
      </c>
      <c r="C10" s="21" t="s">
        <v>7</v>
      </c>
      <c r="D10" s="21" t="s">
        <v>8</v>
      </c>
      <c r="E10" s="21" t="s">
        <v>9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1"/>
      <c r="T10" s="34"/>
      <c r="U10" s="34"/>
      <c r="V10" s="34"/>
      <c r="W10" s="22"/>
      <c r="X10" s="36" t="s">
        <v>54</v>
      </c>
      <c r="Y10" s="36" t="s">
        <v>30</v>
      </c>
    </row>
    <row r="11" spans="1:25" x14ac:dyDescent="0.2">
      <c r="F11" s="34" t="s">
        <v>7</v>
      </c>
      <c r="G11" s="34"/>
      <c r="H11" s="34"/>
      <c r="I11" s="34"/>
      <c r="J11" s="34"/>
      <c r="K11" s="34" t="s">
        <v>7</v>
      </c>
      <c r="L11" s="41"/>
      <c r="M11" s="34" t="s">
        <v>74</v>
      </c>
      <c r="N11" s="34"/>
      <c r="O11" s="34"/>
      <c r="P11" s="34"/>
      <c r="Q11" s="34"/>
      <c r="R11" s="34" t="s">
        <v>74</v>
      </c>
      <c r="S11" s="8"/>
      <c r="T11" s="9" t="s">
        <v>27</v>
      </c>
      <c r="U11" s="57" t="s">
        <v>28</v>
      </c>
      <c r="V11" s="9" t="s">
        <v>29</v>
      </c>
      <c r="W11" s="17"/>
      <c r="X11" s="19"/>
      <c r="Y11" s="19"/>
    </row>
    <row r="12" spans="1:25" x14ac:dyDescent="0.2">
      <c r="C12" s="16"/>
      <c r="D12" s="16"/>
      <c r="E12" s="16"/>
      <c r="F12" t="s">
        <v>67</v>
      </c>
      <c r="G12" t="s">
        <v>68</v>
      </c>
      <c r="H12" t="s">
        <v>69</v>
      </c>
      <c r="I12" t="s">
        <v>70</v>
      </c>
      <c r="J12" t="s">
        <v>71</v>
      </c>
      <c r="K12" s="34" t="s">
        <v>4</v>
      </c>
      <c r="L12" s="41"/>
      <c r="M12" t="s">
        <v>75</v>
      </c>
      <c r="N12" t="s">
        <v>76</v>
      </c>
      <c r="O12" t="s">
        <v>77</v>
      </c>
      <c r="P12" t="s">
        <v>78</v>
      </c>
      <c r="Q12" t="s">
        <v>79</v>
      </c>
      <c r="R12" s="34" t="s">
        <v>4</v>
      </c>
      <c r="S12" s="1"/>
      <c r="T12"/>
      <c r="U12"/>
      <c r="V12"/>
      <c r="W12" s="17"/>
      <c r="X12" s="54"/>
      <c r="Y12" s="55"/>
    </row>
    <row r="13" spans="1:25" x14ac:dyDescent="0.2">
      <c r="F13" s="11"/>
      <c r="G13" s="11"/>
      <c r="H13" s="11"/>
      <c r="I13" s="11"/>
      <c r="J13" s="11"/>
      <c r="K13" s="42">
        <f>(F13*0.3)+(G13*0.25)+(H13*0.25)+(I13*0.15)+(J13*0.05)</f>
        <v>0</v>
      </c>
      <c r="L13" s="42"/>
      <c r="M13" s="11"/>
      <c r="N13" s="11"/>
      <c r="O13" s="11"/>
      <c r="P13" s="11"/>
      <c r="Q13" s="11"/>
      <c r="R13" s="42">
        <f>(M13*0.25)+(N13*0.25)+(O13*0.2)+(P13*0.2)+(Q13*0.1)</f>
        <v>0</v>
      </c>
      <c r="S13" s="1"/>
      <c r="T13" s="11"/>
      <c r="U13" s="58" t="s">
        <v>80</v>
      </c>
      <c r="V13" s="12">
        <f>T13</f>
        <v>0</v>
      </c>
      <c r="W13" s="17"/>
      <c r="X13" s="56">
        <f>(K13*0.25)+(R13*0.25)+(V13*0.5)</f>
        <v>0</v>
      </c>
      <c r="Y13" s="19"/>
    </row>
    <row r="15" spans="1:25" x14ac:dyDescent="0.2">
      <c r="B15" s="24"/>
    </row>
  </sheetData>
  <mergeCells count="4">
    <mergeCell ref="H6:K6"/>
    <mergeCell ref="A1:B1"/>
    <mergeCell ref="A2:B2"/>
    <mergeCell ref="A3:B3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workbookViewId="0">
      <pane xSplit="4" topLeftCell="E1" activePane="topRight" state="frozen"/>
      <selection pane="topRight" activeCell="P12" sqref="P12"/>
    </sheetView>
  </sheetViews>
  <sheetFormatPr defaultColWidth="9.140625" defaultRowHeight="12.75" x14ac:dyDescent="0.2"/>
  <cols>
    <col min="1" max="1" width="5.5703125" style="15" customWidth="1"/>
    <col min="2" max="2" width="21.28515625" style="15" customWidth="1"/>
    <col min="3" max="3" width="14.85546875" style="15" customWidth="1"/>
    <col min="4" max="4" width="11" style="37" customWidth="1"/>
    <col min="5" max="5" width="5.7109375" style="15" customWidth="1"/>
    <col min="6" max="8" width="5.7109375" style="37" customWidth="1"/>
    <col min="9" max="9" width="6.7109375" style="15" customWidth="1"/>
    <col min="10" max="10" width="4.140625" style="37" customWidth="1"/>
    <col min="11" max="11" width="9.7109375" style="15" customWidth="1"/>
    <col min="12" max="12" width="8.85546875" style="15" bestFit="1" customWidth="1"/>
    <col min="13" max="13" width="6.42578125" style="15" customWidth="1"/>
    <col min="14" max="14" width="7.42578125" style="37" customWidth="1"/>
    <col min="15" max="15" width="8.42578125" style="37" customWidth="1"/>
    <col min="16" max="16" width="10.85546875" style="15" customWidth="1"/>
    <col min="17" max="16384" width="9.140625" style="15"/>
  </cols>
  <sheetData>
    <row r="1" spans="1:17" x14ac:dyDescent="0.2">
      <c r="A1" s="130" t="str">
        <f>CompInfo!B1</f>
        <v>Vaulting SA</v>
      </c>
      <c r="B1" s="130"/>
    </row>
    <row r="2" spans="1:17" x14ac:dyDescent="0.2">
      <c r="A2" s="130" t="str">
        <f>CompInfo!B2</f>
        <v>Vaulting SA May Competition 2019</v>
      </c>
      <c r="B2" s="130"/>
    </row>
    <row r="3" spans="1:17" x14ac:dyDescent="0.2">
      <c r="A3" s="130">
        <f>CompInfo!B3</f>
        <v>43611</v>
      </c>
      <c r="B3" s="130"/>
    </row>
    <row r="4" spans="1:17" x14ac:dyDescent="0.2">
      <c r="E4" s="21"/>
      <c r="F4" s="38"/>
      <c r="G4" s="38"/>
      <c r="H4" s="38"/>
      <c r="I4" s="21"/>
      <c r="J4" s="38"/>
    </row>
    <row r="5" spans="1:17" s="21" customFormat="1" x14ac:dyDescent="0.2">
      <c r="A5" s="19" t="s">
        <v>58</v>
      </c>
      <c r="B5" s="19"/>
      <c r="C5" s="19" t="s">
        <v>0</v>
      </c>
      <c r="D5" s="59"/>
      <c r="E5" s="134" t="s">
        <v>88</v>
      </c>
      <c r="F5" s="134"/>
      <c r="G5" s="94">
        <f>D5</f>
        <v>0</v>
      </c>
      <c r="H5" s="38"/>
      <c r="J5" s="61"/>
      <c r="K5" s="30" t="s">
        <v>66</v>
      </c>
      <c r="L5" s="38">
        <f>D6</f>
        <v>0</v>
      </c>
      <c r="M5" s="66"/>
      <c r="N5" s="67"/>
      <c r="O5" s="67"/>
    </row>
    <row r="6" spans="1:17" x14ac:dyDescent="0.2">
      <c r="C6" s="19" t="s">
        <v>66</v>
      </c>
      <c r="D6" s="59"/>
      <c r="J6" s="62"/>
      <c r="K6" s="37"/>
      <c r="L6" s="37"/>
      <c r="M6" s="65"/>
      <c r="N6" s="68"/>
      <c r="O6" s="68"/>
    </row>
    <row r="7" spans="1:17" x14ac:dyDescent="0.2">
      <c r="J7" s="62"/>
      <c r="K7" s="37"/>
      <c r="L7" s="37"/>
      <c r="M7" s="65"/>
      <c r="N7" s="68"/>
      <c r="O7" s="68"/>
    </row>
    <row r="8" spans="1:17" x14ac:dyDescent="0.2">
      <c r="J8" s="62"/>
      <c r="K8" s="37"/>
      <c r="L8" s="37"/>
      <c r="M8" s="65"/>
      <c r="N8" s="68"/>
      <c r="O8" s="68"/>
    </row>
    <row r="9" spans="1:17" x14ac:dyDescent="0.2">
      <c r="E9" s="34" t="s">
        <v>74</v>
      </c>
      <c r="F9" s="34"/>
      <c r="G9" s="34"/>
      <c r="H9" s="34"/>
      <c r="I9" s="34" t="s">
        <v>74</v>
      </c>
      <c r="J9" s="63"/>
      <c r="K9" s="38" t="s">
        <v>29</v>
      </c>
      <c r="L9" s="34" t="s">
        <v>87</v>
      </c>
      <c r="M9" s="22"/>
      <c r="N9" s="69" t="s">
        <v>81</v>
      </c>
      <c r="O9" s="69" t="s">
        <v>82</v>
      </c>
      <c r="P9" s="36" t="s">
        <v>54</v>
      </c>
      <c r="Q9" s="36" t="s">
        <v>30</v>
      </c>
    </row>
    <row r="10" spans="1:17" x14ac:dyDescent="0.2">
      <c r="A10" s="21" t="s">
        <v>5</v>
      </c>
      <c r="B10" s="21" t="s">
        <v>6</v>
      </c>
      <c r="C10" s="21" t="s">
        <v>9</v>
      </c>
      <c r="D10" s="38"/>
      <c r="E10" t="s">
        <v>75</v>
      </c>
      <c r="F10" t="s">
        <v>76</v>
      </c>
      <c r="G10" t="s">
        <v>77</v>
      </c>
      <c r="H10" t="s">
        <v>78</v>
      </c>
      <c r="I10" s="34" t="s">
        <v>4</v>
      </c>
      <c r="J10" s="63"/>
      <c r="K10" s="37"/>
      <c r="L10" s="34" t="s">
        <v>4</v>
      </c>
      <c r="M10" s="65"/>
      <c r="N10" s="68"/>
      <c r="O10" s="68"/>
      <c r="P10" s="19"/>
      <c r="Q10" s="19"/>
    </row>
    <row r="11" spans="1:17" x14ac:dyDescent="0.2">
      <c r="E11" s="11"/>
      <c r="F11" s="11"/>
      <c r="G11" s="11"/>
      <c r="H11" s="11"/>
      <c r="I11" s="42">
        <f>(E11*0.3)+(F11*0.25)+(G11*0.35)+(H11*0.1)</f>
        <v>0</v>
      </c>
      <c r="J11" s="64"/>
      <c r="K11" s="23"/>
      <c r="L11" s="42">
        <f>K11</f>
        <v>0</v>
      </c>
      <c r="M11" s="17"/>
      <c r="N11" s="70">
        <f>I11</f>
        <v>0</v>
      </c>
      <c r="O11" s="70">
        <f>L11</f>
        <v>0</v>
      </c>
      <c r="P11" s="56">
        <f>(N11*0.5)+(O11*0.5)</f>
        <v>0</v>
      </c>
      <c r="Q11" s="19"/>
    </row>
    <row r="13" spans="1:17" x14ac:dyDescent="0.2">
      <c r="B13" s="24"/>
    </row>
  </sheetData>
  <mergeCells count="4">
    <mergeCell ref="A1:B1"/>
    <mergeCell ref="A2:B2"/>
    <mergeCell ref="A3:B3"/>
    <mergeCell ref="E5:F5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1"/>
  <sheetViews>
    <sheetView workbookViewId="0">
      <pane xSplit="5" topLeftCell="AH1" activePane="topRight" state="frozen"/>
      <selection pane="topRight" activeCell="AM17" sqref="AM17"/>
    </sheetView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0" width="6.5703125" customWidth="1"/>
    <col min="11" max="19" width="5.7109375" customWidth="1"/>
    <col min="20" max="20" width="7.5703125" customWidth="1"/>
    <col min="21" max="21" width="6.5703125" customWidth="1"/>
    <col min="22" max="22" width="3.140625" customWidth="1"/>
    <col min="23" max="30" width="5.7109375" customWidth="1"/>
    <col min="31" max="31" width="7.5703125" customWidth="1"/>
    <col min="32" max="32" width="6.5703125" customWidth="1"/>
    <col min="33" max="33" width="3" customWidth="1"/>
    <col min="34" max="39" width="5.7109375" customWidth="1"/>
    <col min="40" max="40" width="6.7109375" customWidth="1"/>
    <col min="41" max="41" width="5.7109375" customWidth="1"/>
    <col min="42" max="42" width="6" customWidth="1"/>
    <col min="43" max="43" width="5.7109375" customWidth="1"/>
    <col min="44" max="44" width="6" customWidth="1"/>
    <col min="45" max="45" width="6.7109375" customWidth="1"/>
    <col min="46" max="46" width="3" customWidth="1"/>
    <col min="47" max="49" width="6.42578125" style="76" customWidth="1"/>
    <col min="50" max="50" width="3.140625" customWidth="1"/>
    <col min="51" max="52" width="9" style="49" customWidth="1"/>
    <col min="53" max="53" width="10.85546875" customWidth="1"/>
    <col min="54" max="54" width="11.42578125" customWidth="1"/>
  </cols>
  <sheetData>
    <row r="1" spans="1:54" x14ac:dyDescent="0.2">
      <c r="A1" s="130" t="str">
        <f>CompInfo!B1</f>
        <v>Vaulting SA</v>
      </c>
      <c r="B1" s="130"/>
      <c r="C1" s="15"/>
      <c r="BB1" s="4"/>
    </row>
    <row r="2" spans="1:54" x14ac:dyDescent="0.2">
      <c r="A2" s="130" t="str">
        <f>CompInfo!B2</f>
        <v>Vaulting SA May Competition 2019</v>
      </c>
      <c r="B2" s="130"/>
      <c r="C2" s="15"/>
      <c r="BB2" s="6"/>
    </row>
    <row r="3" spans="1:54" x14ac:dyDescent="0.2">
      <c r="A3" s="130">
        <f>CompInfo!B3</f>
        <v>43611</v>
      </c>
      <c r="B3" s="130"/>
      <c r="C3" s="15"/>
      <c r="BB3" s="6"/>
    </row>
    <row r="4" spans="1:54" x14ac:dyDescent="0.2">
      <c r="A4" s="15"/>
      <c r="B4" s="15"/>
      <c r="C4" s="15"/>
    </row>
    <row r="5" spans="1:54" x14ac:dyDescent="0.2">
      <c r="A5" s="19" t="s">
        <v>61</v>
      </c>
      <c r="B5" s="19"/>
      <c r="C5" s="19" t="s">
        <v>0</v>
      </c>
      <c r="D5" s="40"/>
      <c r="F5" t="s">
        <v>0</v>
      </c>
      <c r="H5" s="124">
        <f>D5</f>
        <v>0</v>
      </c>
      <c r="I5" s="124"/>
      <c r="J5" s="124"/>
      <c r="K5" s="124"/>
      <c r="V5" s="72"/>
      <c r="W5" t="s">
        <v>66</v>
      </c>
      <c r="Y5" s="124">
        <f>D6</f>
        <v>0</v>
      </c>
      <c r="Z5" s="124"/>
      <c r="AA5" s="124"/>
      <c r="AB5" s="124"/>
      <c r="AG5" s="72"/>
      <c r="AH5" t="s">
        <v>0</v>
      </c>
      <c r="AJ5" s="124">
        <f>D5</f>
        <v>0</v>
      </c>
      <c r="AK5" s="124"/>
      <c r="AL5" s="124"/>
      <c r="AM5" s="124"/>
      <c r="AT5" s="72"/>
      <c r="AU5" s="76" t="s">
        <v>66</v>
      </c>
      <c r="AW5" s="84">
        <f>D6</f>
        <v>0</v>
      </c>
      <c r="AX5" s="80"/>
    </row>
    <row r="6" spans="1:54" s="7" customFormat="1" x14ac:dyDescent="0.2">
      <c r="A6" s="15"/>
      <c r="B6" s="15"/>
      <c r="C6" s="19" t="s">
        <v>66</v>
      </c>
      <c r="D6" s="71"/>
      <c r="G6" s="34"/>
      <c r="H6" s="34"/>
      <c r="I6" s="34"/>
      <c r="J6" s="34"/>
      <c r="V6" s="63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63"/>
      <c r="AO6" s="34"/>
      <c r="AP6" s="34"/>
      <c r="AQ6" s="34"/>
      <c r="AR6" s="34"/>
      <c r="AS6" s="34"/>
      <c r="AT6" s="63"/>
      <c r="AU6" s="77"/>
      <c r="AV6" s="77"/>
      <c r="AW6" s="77"/>
      <c r="AX6" s="81"/>
      <c r="AY6" s="50"/>
      <c r="AZ6" s="50"/>
    </row>
    <row r="7" spans="1:54" x14ac:dyDescent="0.2">
      <c r="V7" s="72"/>
      <c r="AG7" s="72"/>
      <c r="AT7" s="72"/>
      <c r="AX7" s="80"/>
    </row>
    <row r="8" spans="1:54" x14ac:dyDescent="0.2">
      <c r="F8" s="125" t="s">
        <v>1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72"/>
      <c r="AH8" s="125" t="s">
        <v>2</v>
      </c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72"/>
      <c r="AU8" s="129" t="s">
        <v>2</v>
      </c>
      <c r="AV8" s="129"/>
      <c r="AW8" s="129"/>
      <c r="AX8" s="2"/>
    </row>
    <row r="9" spans="1:54" x14ac:dyDescent="0.2">
      <c r="F9" s="7" t="s">
        <v>7</v>
      </c>
      <c r="G9" s="34"/>
      <c r="H9" s="34"/>
      <c r="I9" s="34"/>
      <c r="J9" s="34"/>
      <c r="K9" t="s">
        <v>7</v>
      </c>
      <c r="U9" s="7" t="s">
        <v>34</v>
      </c>
      <c r="V9" s="8"/>
      <c r="AF9" s="34" t="s">
        <v>34</v>
      </c>
      <c r="AG9" s="63"/>
      <c r="AH9" t="s">
        <v>7</v>
      </c>
      <c r="AM9" t="s">
        <v>7</v>
      </c>
      <c r="AN9" s="7" t="s">
        <v>74</v>
      </c>
      <c r="AO9" s="34"/>
      <c r="AP9" s="34"/>
      <c r="AQ9" s="34"/>
      <c r="AR9" s="34"/>
      <c r="AS9" s="34" t="s">
        <v>74</v>
      </c>
      <c r="AT9" s="63"/>
      <c r="AU9" s="77"/>
      <c r="AV9" s="77"/>
      <c r="AW9" s="77"/>
      <c r="AX9" s="2"/>
      <c r="BA9" s="7"/>
    </row>
    <row r="10" spans="1:54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67</v>
      </c>
      <c r="G10" s="34" t="s">
        <v>68</v>
      </c>
      <c r="H10" s="34" t="s">
        <v>69</v>
      </c>
      <c r="I10" s="34" t="s">
        <v>70</v>
      </c>
      <c r="J10" s="34" t="s">
        <v>71</v>
      </c>
      <c r="K10" s="7" t="s">
        <v>4</v>
      </c>
      <c r="L10" s="7" t="s">
        <v>10</v>
      </c>
      <c r="M10" s="7" t="s">
        <v>46</v>
      </c>
      <c r="N10" s="7" t="s">
        <v>11</v>
      </c>
      <c r="O10" s="7" t="s">
        <v>12</v>
      </c>
      <c r="P10" s="7" t="s">
        <v>13</v>
      </c>
      <c r="Q10" s="7" t="s">
        <v>14</v>
      </c>
      <c r="R10" s="7" t="s">
        <v>15</v>
      </c>
      <c r="S10" s="7" t="s">
        <v>16</v>
      </c>
      <c r="T10" s="7" t="s">
        <v>35</v>
      </c>
      <c r="U10" s="7" t="s">
        <v>36</v>
      </c>
      <c r="V10" s="8"/>
      <c r="W10" s="34" t="s">
        <v>10</v>
      </c>
      <c r="X10" s="34" t="s">
        <v>46</v>
      </c>
      <c r="Y10" s="34" t="s">
        <v>11</v>
      </c>
      <c r="Z10" s="34" t="s">
        <v>12</v>
      </c>
      <c r="AA10" s="34" t="s">
        <v>13</v>
      </c>
      <c r="AB10" s="34" t="s">
        <v>14</v>
      </c>
      <c r="AC10" s="34" t="s">
        <v>15</v>
      </c>
      <c r="AD10" s="34" t="s">
        <v>16</v>
      </c>
      <c r="AE10" s="34" t="s">
        <v>35</v>
      </c>
      <c r="AF10" s="34" t="s">
        <v>36</v>
      </c>
      <c r="AG10" s="63"/>
      <c r="AH10" s="7" t="s">
        <v>67</v>
      </c>
      <c r="AI10" s="7" t="s">
        <v>68</v>
      </c>
      <c r="AJ10" s="7" t="s">
        <v>69</v>
      </c>
      <c r="AK10" s="7" t="s">
        <v>70</v>
      </c>
      <c r="AL10" s="7" t="s">
        <v>71</v>
      </c>
      <c r="AM10" s="7" t="s">
        <v>4</v>
      </c>
      <c r="AN10" s="7" t="s">
        <v>75</v>
      </c>
      <c r="AO10" s="34" t="s">
        <v>76</v>
      </c>
      <c r="AP10" s="34" t="s">
        <v>77</v>
      </c>
      <c r="AQ10" s="34" t="s">
        <v>78</v>
      </c>
      <c r="AR10" s="34" t="s">
        <v>79</v>
      </c>
      <c r="AS10" s="34" t="s">
        <v>4</v>
      </c>
      <c r="AT10" s="63"/>
      <c r="AU10" s="77" t="s">
        <v>27</v>
      </c>
      <c r="AV10" s="77" t="s">
        <v>83</v>
      </c>
      <c r="AW10" s="77" t="s">
        <v>29</v>
      </c>
      <c r="AX10" s="10"/>
      <c r="AY10" s="50" t="s">
        <v>43</v>
      </c>
      <c r="AZ10" s="50" t="s">
        <v>44</v>
      </c>
      <c r="BA10" s="35" t="s">
        <v>54</v>
      </c>
      <c r="BB10" s="35" t="s">
        <v>30</v>
      </c>
    </row>
    <row r="11" spans="1:54" x14ac:dyDescent="0.2">
      <c r="A11">
        <v>1</v>
      </c>
      <c r="C11" s="1"/>
      <c r="D11" s="1"/>
      <c r="E11" s="1"/>
      <c r="F11" s="26"/>
      <c r="G11" s="26"/>
      <c r="H11" s="26"/>
      <c r="I11" s="26"/>
      <c r="J11" s="26"/>
      <c r="K11" s="26"/>
      <c r="L11" s="11"/>
      <c r="M11" s="11"/>
      <c r="N11" s="11"/>
      <c r="O11" s="11"/>
      <c r="P11" s="11"/>
      <c r="Q11" s="11"/>
      <c r="R11" s="11"/>
      <c r="S11" s="11"/>
      <c r="T11" s="13">
        <f t="shared" ref="T11:T16" si="0">SUM(L11:S11)</f>
        <v>0</v>
      </c>
      <c r="U11" s="26"/>
      <c r="V11" s="1"/>
      <c r="W11" s="11"/>
      <c r="X11" s="11"/>
      <c r="Y11" s="11"/>
      <c r="Z11" s="11"/>
      <c r="AA11" s="11"/>
      <c r="AB11" s="11"/>
      <c r="AC11" s="11"/>
      <c r="AD11" s="11"/>
      <c r="AE11" s="13">
        <f t="shared" ref="AE11:AE16" si="1">SUM(W11:AD11)</f>
        <v>0</v>
      </c>
      <c r="AF11" s="26"/>
      <c r="AG11" s="64"/>
      <c r="AH11" s="27"/>
      <c r="AI11" s="27"/>
      <c r="AJ11" s="27"/>
      <c r="AK11" s="27"/>
      <c r="AL11" s="27"/>
      <c r="AM11" s="26"/>
      <c r="AN11" s="26"/>
      <c r="AO11" s="26"/>
      <c r="AP11" s="26"/>
      <c r="AQ11" s="26"/>
      <c r="AR11" s="26"/>
      <c r="AS11" s="26"/>
      <c r="AT11" s="64"/>
      <c r="AU11" s="75"/>
      <c r="AV11" s="75"/>
      <c r="AW11" s="75"/>
      <c r="AX11" s="2"/>
      <c r="AY11" s="72"/>
      <c r="AZ11" s="72"/>
      <c r="BA11" s="82"/>
      <c r="BB11" s="83"/>
    </row>
    <row r="12" spans="1:54" x14ac:dyDescent="0.2">
      <c r="A12">
        <v>2</v>
      </c>
      <c r="C12" s="1"/>
      <c r="D12" s="1"/>
      <c r="E12" s="1"/>
      <c r="F12" s="26"/>
      <c r="G12" s="26"/>
      <c r="H12" s="26"/>
      <c r="I12" s="26"/>
      <c r="J12" s="26"/>
      <c r="K12" s="26"/>
      <c r="L12" s="11"/>
      <c r="M12" s="11"/>
      <c r="N12" s="11"/>
      <c r="O12" s="11"/>
      <c r="P12" s="11"/>
      <c r="Q12" s="11"/>
      <c r="R12" s="11"/>
      <c r="S12" s="11"/>
      <c r="T12" s="13">
        <f t="shared" si="0"/>
        <v>0</v>
      </c>
      <c r="U12" s="26"/>
      <c r="V12" s="1"/>
      <c r="W12" s="11"/>
      <c r="X12" s="11"/>
      <c r="Y12" s="11"/>
      <c r="Z12" s="11"/>
      <c r="AA12" s="11"/>
      <c r="AB12" s="11"/>
      <c r="AC12" s="11"/>
      <c r="AD12" s="11"/>
      <c r="AE12" s="13">
        <f t="shared" si="1"/>
        <v>0</v>
      </c>
      <c r="AF12" s="26"/>
      <c r="AG12" s="6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72"/>
      <c r="AU12" s="74"/>
      <c r="AV12" s="74"/>
      <c r="AW12" s="74"/>
      <c r="AX12" s="2"/>
      <c r="AY12" s="72"/>
      <c r="AZ12" s="72"/>
      <c r="BA12" s="83"/>
      <c r="BB12" s="83"/>
    </row>
    <row r="13" spans="1:54" x14ac:dyDescent="0.2">
      <c r="A13">
        <v>3</v>
      </c>
      <c r="C13" s="1"/>
      <c r="D13" s="1"/>
      <c r="E13" s="1"/>
      <c r="F13" s="26"/>
      <c r="G13" s="26"/>
      <c r="H13" s="26"/>
      <c r="I13" s="26"/>
      <c r="J13" s="26"/>
      <c r="K13" s="26"/>
      <c r="L13" s="11"/>
      <c r="M13" s="11"/>
      <c r="N13" s="11"/>
      <c r="O13" s="11"/>
      <c r="P13" s="11"/>
      <c r="Q13" s="11"/>
      <c r="R13" s="11"/>
      <c r="S13" s="11"/>
      <c r="T13" s="13">
        <f t="shared" si="0"/>
        <v>0</v>
      </c>
      <c r="U13" s="26"/>
      <c r="V13" s="1"/>
      <c r="W13" s="11"/>
      <c r="X13" s="11"/>
      <c r="Y13" s="11"/>
      <c r="Z13" s="11"/>
      <c r="AA13" s="11"/>
      <c r="AB13" s="11"/>
      <c r="AC13" s="11"/>
      <c r="AD13" s="11"/>
      <c r="AE13" s="13">
        <f t="shared" si="1"/>
        <v>0</v>
      </c>
      <c r="AF13" s="26"/>
      <c r="AG13" s="6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72"/>
      <c r="AU13" s="74"/>
      <c r="AV13" s="74"/>
      <c r="AW13" s="74"/>
      <c r="AX13" s="2"/>
      <c r="AY13" s="72"/>
      <c r="AZ13" s="72"/>
      <c r="BA13" s="83"/>
      <c r="BB13" s="83"/>
    </row>
    <row r="14" spans="1:54" x14ac:dyDescent="0.2">
      <c r="A14">
        <v>4</v>
      </c>
      <c r="C14" s="1"/>
      <c r="D14" s="1"/>
      <c r="E14" s="1"/>
      <c r="F14" s="26"/>
      <c r="G14" s="26"/>
      <c r="H14" s="26"/>
      <c r="I14" s="26"/>
      <c r="J14" s="26"/>
      <c r="K14" s="26"/>
      <c r="L14" s="11"/>
      <c r="M14" s="11"/>
      <c r="N14" s="11"/>
      <c r="O14" s="11"/>
      <c r="P14" s="11"/>
      <c r="Q14" s="11"/>
      <c r="R14" s="11"/>
      <c r="S14" s="11"/>
      <c r="T14" s="13">
        <f t="shared" si="0"/>
        <v>0</v>
      </c>
      <c r="U14" s="26"/>
      <c r="V14" s="1"/>
      <c r="W14" s="11"/>
      <c r="X14" s="11"/>
      <c r="Y14" s="11"/>
      <c r="Z14" s="11"/>
      <c r="AA14" s="11"/>
      <c r="AB14" s="11"/>
      <c r="AC14" s="11"/>
      <c r="AD14" s="11"/>
      <c r="AE14" s="13">
        <f t="shared" si="1"/>
        <v>0</v>
      </c>
      <c r="AF14" s="26"/>
      <c r="AG14" s="6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72"/>
      <c r="AU14" s="74"/>
      <c r="AV14" s="74"/>
      <c r="AW14" s="74"/>
      <c r="AX14" s="2"/>
      <c r="AY14" s="72"/>
      <c r="AZ14" s="72"/>
      <c r="BA14" s="83"/>
      <c r="BB14" s="83"/>
    </row>
    <row r="15" spans="1:54" x14ac:dyDescent="0.2">
      <c r="A15">
        <v>5</v>
      </c>
      <c r="C15" s="1"/>
      <c r="D15" s="1"/>
      <c r="E15" s="1"/>
      <c r="F15" s="26"/>
      <c r="G15" s="26"/>
      <c r="H15" s="26"/>
      <c r="I15" s="26"/>
      <c r="J15" s="26"/>
      <c r="K15" s="26"/>
      <c r="L15" s="11"/>
      <c r="M15" s="11"/>
      <c r="N15" s="11"/>
      <c r="O15" s="11"/>
      <c r="P15" s="11"/>
      <c r="Q15" s="11"/>
      <c r="R15" s="11"/>
      <c r="S15" s="11"/>
      <c r="T15" s="13">
        <f t="shared" si="0"/>
        <v>0</v>
      </c>
      <c r="U15" s="26"/>
      <c r="V15" s="1"/>
      <c r="W15" s="11"/>
      <c r="X15" s="11"/>
      <c r="Y15" s="11"/>
      <c r="Z15" s="11"/>
      <c r="AA15" s="11"/>
      <c r="AB15" s="11"/>
      <c r="AC15" s="11"/>
      <c r="AD15" s="11"/>
      <c r="AE15" s="13">
        <f t="shared" si="1"/>
        <v>0</v>
      </c>
      <c r="AF15" s="26"/>
      <c r="AG15" s="6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72"/>
      <c r="AU15" s="74"/>
      <c r="AV15" s="74"/>
      <c r="AW15" s="74"/>
      <c r="AX15" s="2"/>
      <c r="AY15" s="72"/>
      <c r="AZ15" s="72"/>
      <c r="BA15" s="83"/>
      <c r="BB15" s="83"/>
    </row>
    <row r="16" spans="1:54" x14ac:dyDescent="0.2">
      <c r="A16">
        <v>6</v>
      </c>
      <c r="C16" s="1"/>
      <c r="D16" s="1"/>
      <c r="E16" s="1"/>
      <c r="F16" s="26"/>
      <c r="G16" s="26"/>
      <c r="H16" s="26"/>
      <c r="I16" s="26"/>
      <c r="J16" s="26"/>
      <c r="K16" s="26"/>
      <c r="L16" s="11"/>
      <c r="M16" s="11"/>
      <c r="N16" s="11"/>
      <c r="O16" s="11"/>
      <c r="P16" s="11"/>
      <c r="Q16" s="11"/>
      <c r="R16" s="11"/>
      <c r="S16" s="11"/>
      <c r="T16" s="13">
        <f t="shared" si="0"/>
        <v>0</v>
      </c>
      <c r="U16" s="26"/>
      <c r="V16" s="1"/>
      <c r="W16" s="11"/>
      <c r="X16" s="11"/>
      <c r="Y16" s="11"/>
      <c r="Z16" s="11"/>
      <c r="AA16" s="11"/>
      <c r="AB16" s="11"/>
      <c r="AC16" s="11"/>
      <c r="AD16" s="11"/>
      <c r="AE16" s="13">
        <f t="shared" si="1"/>
        <v>0</v>
      </c>
      <c r="AF16" s="26"/>
      <c r="AG16" s="6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72"/>
      <c r="AU16" s="74"/>
      <c r="AV16" s="74"/>
      <c r="AW16" s="74"/>
      <c r="AX16" s="2"/>
      <c r="AY16" s="72"/>
      <c r="AZ16" s="72"/>
      <c r="BA16" s="83"/>
      <c r="BB16" s="83"/>
    </row>
    <row r="17" spans="1:54" x14ac:dyDescent="0.2">
      <c r="A17" s="25" t="s">
        <v>33</v>
      </c>
      <c r="F17" s="11"/>
      <c r="G17" s="11"/>
      <c r="H17" s="11"/>
      <c r="I17" s="11"/>
      <c r="J17" s="11"/>
      <c r="K17" s="13">
        <f>(F17*0.3)+(G17*0.25)+(H17*0.25)+(I17*0.15)+(J17*0.05)</f>
        <v>0</v>
      </c>
      <c r="L17" s="1"/>
      <c r="M17" s="1"/>
      <c r="N17" s="1"/>
      <c r="O17" s="1"/>
      <c r="P17" s="1"/>
      <c r="Q17" s="72"/>
      <c r="R17" s="137" t="s">
        <v>37</v>
      </c>
      <c r="S17" s="137"/>
      <c r="T17" s="13">
        <f>SUM(T11:T16)</f>
        <v>0</v>
      </c>
      <c r="U17" s="13">
        <f>(T17/6)/8</f>
        <v>0</v>
      </c>
      <c r="V17" s="1"/>
      <c r="W17" s="1"/>
      <c r="X17" s="1"/>
      <c r="Y17" s="1"/>
      <c r="Z17" s="1"/>
      <c r="AA17" s="1"/>
      <c r="AB17" s="72"/>
      <c r="AC17" s="137" t="s">
        <v>37</v>
      </c>
      <c r="AD17" s="137"/>
      <c r="AE17" s="13">
        <f>SUM(AE11:AE16)</f>
        <v>0</v>
      </c>
      <c r="AF17" s="13">
        <f>(AE17/6)/8</f>
        <v>0</v>
      </c>
      <c r="AG17" s="64"/>
      <c r="AH17" s="14"/>
      <c r="AI17" s="11"/>
      <c r="AJ17" s="73"/>
      <c r="AK17" s="14"/>
      <c r="AL17" s="11"/>
      <c r="AM17" s="13">
        <f>(AH17*0.3)+(AI17*0.25)+(AJ17*0.25)+(AK17*0.15)+(AL17*0.05)</f>
        <v>0</v>
      </c>
      <c r="AN17" s="73"/>
      <c r="AO17" s="73"/>
      <c r="AP17" s="73"/>
      <c r="AQ17" s="73"/>
      <c r="AR17" s="73"/>
      <c r="AS17" s="13">
        <f>(AN17*0.25)+(AO17*0.25)+(AP17*0.2)+(AQ17*0.2)+(AR17*0.1)</f>
        <v>0</v>
      </c>
      <c r="AT17" s="64"/>
      <c r="AU17" s="79"/>
      <c r="AV17" s="79"/>
      <c r="AW17" s="78">
        <f>(AU17*0.7)+(AV17*0.3)</f>
        <v>0</v>
      </c>
      <c r="AX17" s="2"/>
      <c r="AY17" s="42">
        <f>(K17*0.25)+(U17*0.375)+(AF17*0.375)</f>
        <v>0</v>
      </c>
      <c r="AZ17" s="42">
        <f>(AM17*0.25)+(AS17*0.25)+(AW17*0.5)</f>
        <v>0</v>
      </c>
      <c r="BA17" s="44">
        <f>AVERAGE(AY17:AZ17)</f>
        <v>0</v>
      </c>
      <c r="BB17" s="5"/>
    </row>
    <row r="18" spans="1:54" x14ac:dyDescent="0.2">
      <c r="BA18" s="5"/>
      <c r="BB18" s="5"/>
    </row>
    <row r="19" spans="1:54" x14ac:dyDescent="0.2">
      <c r="B19" s="28"/>
    </row>
    <row r="21" spans="1:54" x14ac:dyDescent="0.2">
      <c r="B21" s="29"/>
    </row>
  </sheetData>
  <mergeCells count="11">
    <mergeCell ref="A1:B1"/>
    <mergeCell ref="A2:B2"/>
    <mergeCell ref="A3:B3"/>
    <mergeCell ref="H5:K5"/>
    <mergeCell ref="AC17:AD17"/>
    <mergeCell ref="R17:S17"/>
    <mergeCell ref="AJ5:AM5"/>
    <mergeCell ref="AH8:AS8"/>
    <mergeCell ref="AU8:AW8"/>
    <mergeCell ref="Y5:AB5"/>
    <mergeCell ref="F8:U8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1"/>
  <sheetViews>
    <sheetView workbookViewId="0">
      <pane xSplit="5" topLeftCell="F1" activePane="topRight" state="frozen"/>
      <selection pane="topRight" activeCell="K17" sqref="K17"/>
    </sheetView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6" width="6.5703125" customWidth="1"/>
    <col min="7" max="7" width="5.7109375" customWidth="1"/>
    <col min="8" max="8" width="3.140625" customWidth="1"/>
    <col min="9" max="18" width="5.7109375" customWidth="1"/>
    <col min="19" max="19" width="5.85546875" customWidth="1"/>
    <col min="20" max="20" width="6.5703125" customWidth="1"/>
    <col min="21" max="21" width="3.140625" customWidth="1"/>
    <col min="22" max="23" width="5.7109375" customWidth="1"/>
    <col min="24" max="24" width="5.140625" customWidth="1"/>
    <col min="25" max="25" width="5.28515625" customWidth="1"/>
    <col min="26" max="26" width="6.85546875" customWidth="1"/>
    <col min="27" max="27" width="5" customWidth="1"/>
    <col min="28" max="28" width="5.85546875" customWidth="1"/>
    <col min="29" max="29" width="6.5703125" customWidth="1"/>
    <col min="31" max="31" width="3.140625" customWidth="1"/>
    <col min="32" max="32" width="5.85546875" customWidth="1"/>
    <col min="33" max="33" width="5.42578125" customWidth="1"/>
    <col min="34" max="34" width="5.5703125" customWidth="1"/>
    <col min="35" max="35" width="6.140625" customWidth="1"/>
    <col min="36" max="36" width="5.7109375" customWidth="1"/>
    <col min="37" max="37" width="5.42578125" customWidth="1"/>
    <col min="38" max="38" width="6.42578125" customWidth="1"/>
    <col min="39" max="39" width="6.5703125" customWidth="1"/>
    <col min="40" max="40" width="6.85546875" customWidth="1"/>
    <col min="41" max="41" width="7.140625" customWidth="1"/>
    <col min="42" max="42" width="6.28515625" customWidth="1"/>
    <col min="43" max="43" width="6.85546875" customWidth="1"/>
    <col min="44" max="44" width="3.42578125" customWidth="1"/>
    <col min="45" max="45" width="10.140625" customWidth="1"/>
    <col min="47" max="47" width="7.28515625" customWidth="1"/>
    <col min="51" max="51" width="10.85546875" customWidth="1"/>
  </cols>
  <sheetData>
    <row r="1" spans="1:52" x14ac:dyDescent="0.2">
      <c r="A1" s="130" t="str">
        <f>CompInfo!B1</f>
        <v>Vaulting SA</v>
      </c>
      <c r="B1" s="130"/>
      <c r="C1" s="15"/>
      <c r="Z1" s="4"/>
    </row>
    <row r="2" spans="1:52" x14ac:dyDescent="0.2">
      <c r="A2" s="130" t="str">
        <f>CompInfo!B2</f>
        <v>Vaulting SA May Competition 2019</v>
      </c>
      <c r="B2" s="130"/>
      <c r="C2" s="15"/>
      <c r="Z2" s="6"/>
    </row>
    <row r="3" spans="1:52" x14ac:dyDescent="0.2">
      <c r="A3" s="130">
        <f>CompInfo!B3</f>
        <v>43611</v>
      </c>
      <c r="B3" s="130"/>
      <c r="C3" s="15"/>
      <c r="Z3" s="6"/>
    </row>
    <row r="4" spans="1:52" x14ac:dyDescent="0.2">
      <c r="A4" s="15"/>
      <c r="B4" s="15"/>
      <c r="C4" s="15"/>
    </row>
    <row r="5" spans="1:52" x14ac:dyDescent="0.2">
      <c r="A5" s="19" t="s">
        <v>62</v>
      </c>
      <c r="B5" s="19"/>
      <c r="C5" s="19" t="s">
        <v>0</v>
      </c>
      <c r="D5" s="40"/>
      <c r="F5" t="s">
        <v>0</v>
      </c>
      <c r="H5" s="124">
        <f>D5</f>
        <v>0</v>
      </c>
      <c r="I5" s="124"/>
      <c r="J5" s="124"/>
      <c r="K5" s="124"/>
      <c r="U5" s="72"/>
      <c r="V5" t="s">
        <v>66</v>
      </c>
      <c r="X5" s="124">
        <f>D6</f>
        <v>0</v>
      </c>
      <c r="Y5" s="124"/>
      <c r="Z5" s="124"/>
      <c r="AA5" s="124"/>
      <c r="AE5" s="72"/>
      <c r="AF5" t="s">
        <v>0</v>
      </c>
      <c r="AH5" s="124">
        <f>D5</f>
        <v>0</v>
      </c>
      <c r="AI5" s="124"/>
      <c r="AJ5" s="124"/>
      <c r="AK5" s="124"/>
      <c r="AR5" s="72"/>
      <c r="AS5" s="76" t="s">
        <v>66</v>
      </c>
      <c r="AT5" s="84">
        <f>D6</f>
        <v>0</v>
      </c>
      <c r="AU5" s="84"/>
      <c r="AV5" s="80"/>
      <c r="AW5" s="49"/>
      <c r="AX5" s="49"/>
    </row>
    <row r="6" spans="1:52" s="7" customFormat="1" x14ac:dyDescent="0.2">
      <c r="A6" s="15"/>
      <c r="B6" s="15"/>
      <c r="C6" s="19" t="s">
        <v>66</v>
      </c>
      <c r="D6" s="71"/>
      <c r="I6" s="34"/>
      <c r="J6" s="34"/>
      <c r="K6" s="34"/>
      <c r="U6" s="63"/>
      <c r="V6" s="34"/>
      <c r="W6" s="34"/>
      <c r="X6" s="34"/>
      <c r="Y6" s="34"/>
      <c r="Z6" s="34"/>
      <c r="AA6" s="34"/>
      <c r="AB6" s="34"/>
      <c r="AC6" s="34"/>
      <c r="AD6" s="34"/>
      <c r="AE6" s="63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63"/>
      <c r="AS6" s="77"/>
      <c r="AT6" s="77"/>
      <c r="AU6" s="77"/>
      <c r="AV6" s="81"/>
      <c r="AW6" s="50"/>
      <c r="AX6" s="50"/>
      <c r="AY6" s="34"/>
      <c r="AZ6" s="34"/>
    </row>
    <row r="7" spans="1:52" x14ac:dyDescent="0.2">
      <c r="U7" s="72"/>
      <c r="AE7" s="72"/>
      <c r="AR7" s="72"/>
      <c r="AS7" s="76"/>
      <c r="AT7" s="76"/>
      <c r="AU7" s="76"/>
      <c r="AV7" s="80"/>
      <c r="AW7" s="49"/>
      <c r="AX7" s="49"/>
    </row>
    <row r="8" spans="1:52" x14ac:dyDescent="0.2">
      <c r="F8" s="125" t="s">
        <v>1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"/>
      <c r="V8" s="133" t="s">
        <v>1</v>
      </c>
      <c r="W8" s="133"/>
      <c r="X8" s="133"/>
      <c r="Y8" s="133"/>
      <c r="Z8" s="133"/>
      <c r="AA8" s="133"/>
      <c r="AB8" s="133"/>
      <c r="AC8" s="133"/>
      <c r="AD8" s="133"/>
      <c r="AE8" s="72"/>
      <c r="AF8" s="125" t="s">
        <v>2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72"/>
      <c r="AS8" s="129" t="s">
        <v>2</v>
      </c>
      <c r="AT8" s="129"/>
      <c r="AU8" s="129"/>
      <c r="AV8" s="2"/>
      <c r="AW8" s="49"/>
      <c r="AX8" s="49"/>
    </row>
    <row r="9" spans="1:52" x14ac:dyDescent="0.2">
      <c r="F9" s="34" t="s">
        <v>7</v>
      </c>
      <c r="G9" s="34"/>
      <c r="H9" s="34"/>
      <c r="I9" s="34"/>
      <c r="J9" s="34"/>
      <c r="K9" t="s">
        <v>7</v>
      </c>
      <c r="T9" s="7" t="s">
        <v>34</v>
      </c>
      <c r="U9" s="8"/>
      <c r="AD9" s="34" t="s">
        <v>34</v>
      </c>
      <c r="AE9" s="63"/>
      <c r="AF9" t="s">
        <v>7</v>
      </c>
      <c r="AK9" t="s">
        <v>7</v>
      </c>
      <c r="AL9" s="34" t="s">
        <v>74</v>
      </c>
      <c r="AM9" s="34"/>
      <c r="AN9" s="34"/>
      <c r="AO9" s="34"/>
      <c r="AP9" s="34"/>
      <c r="AQ9" s="34" t="s">
        <v>74</v>
      </c>
      <c r="AR9" s="63"/>
      <c r="AS9" s="77"/>
      <c r="AT9" s="77"/>
      <c r="AU9" s="77"/>
      <c r="AV9" s="2"/>
      <c r="AW9" s="49"/>
      <c r="AX9" s="49"/>
      <c r="AY9" s="34"/>
    </row>
    <row r="10" spans="1:52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4" t="s">
        <v>67</v>
      </c>
      <c r="G10" s="34" t="s">
        <v>68</v>
      </c>
      <c r="H10" s="34" t="s">
        <v>69</v>
      </c>
      <c r="I10" s="34" t="s">
        <v>70</v>
      </c>
      <c r="J10" s="34" t="s">
        <v>71</v>
      </c>
      <c r="K10" s="34" t="s">
        <v>4</v>
      </c>
      <c r="L10" s="7" t="s">
        <v>10</v>
      </c>
      <c r="M10" s="7" t="s">
        <v>46</v>
      </c>
      <c r="N10" s="7" t="s">
        <v>11</v>
      </c>
      <c r="O10" s="7" t="s">
        <v>15</v>
      </c>
      <c r="P10" s="7" t="s">
        <v>13</v>
      </c>
      <c r="Q10" s="7" t="s">
        <v>12</v>
      </c>
      <c r="R10" s="7" t="s">
        <v>14</v>
      </c>
      <c r="S10" s="7" t="s">
        <v>35</v>
      </c>
      <c r="T10" s="7" t="s">
        <v>36</v>
      </c>
      <c r="U10" s="8"/>
      <c r="V10" s="34" t="s">
        <v>10</v>
      </c>
      <c r="W10" s="34" t="s">
        <v>46</v>
      </c>
      <c r="X10" s="34" t="s">
        <v>11</v>
      </c>
      <c r="Y10" s="34" t="s">
        <v>15</v>
      </c>
      <c r="Z10" s="34" t="s">
        <v>13</v>
      </c>
      <c r="AA10" s="34" t="s">
        <v>12</v>
      </c>
      <c r="AB10" s="34" t="s">
        <v>14</v>
      </c>
      <c r="AC10" s="34" t="s">
        <v>35</v>
      </c>
      <c r="AD10" s="34" t="s">
        <v>36</v>
      </c>
      <c r="AE10" s="63"/>
      <c r="AF10" s="34" t="s">
        <v>67</v>
      </c>
      <c r="AG10" s="34" t="s">
        <v>68</v>
      </c>
      <c r="AH10" s="34" t="s">
        <v>69</v>
      </c>
      <c r="AI10" s="34" t="s">
        <v>70</v>
      </c>
      <c r="AJ10" s="34" t="s">
        <v>71</v>
      </c>
      <c r="AK10" s="34" t="s">
        <v>4</v>
      </c>
      <c r="AL10" s="34" t="s">
        <v>75</v>
      </c>
      <c r="AM10" s="34" t="s">
        <v>76</v>
      </c>
      <c r="AN10" s="34" t="s">
        <v>77</v>
      </c>
      <c r="AO10" s="34" t="s">
        <v>78</v>
      </c>
      <c r="AP10" s="34" t="s">
        <v>79</v>
      </c>
      <c r="AQ10" s="34" t="s">
        <v>4</v>
      </c>
      <c r="AR10" s="63"/>
      <c r="AS10" s="77" t="s">
        <v>27</v>
      </c>
      <c r="AT10" s="85" t="s">
        <v>83</v>
      </c>
      <c r="AU10" s="77" t="s">
        <v>29</v>
      </c>
      <c r="AV10" s="10"/>
      <c r="AW10" s="50" t="s">
        <v>43</v>
      </c>
      <c r="AX10" s="50" t="s">
        <v>44</v>
      </c>
      <c r="AY10" s="35" t="s">
        <v>54</v>
      </c>
      <c r="AZ10" s="35" t="s">
        <v>30</v>
      </c>
    </row>
    <row r="11" spans="1:52" x14ac:dyDescent="0.2">
      <c r="A11">
        <v>1</v>
      </c>
      <c r="C11" s="1"/>
      <c r="D11" s="1"/>
      <c r="E11" s="1"/>
      <c r="F11" s="26"/>
      <c r="G11" s="26"/>
      <c r="H11" s="26"/>
      <c r="I11" s="26"/>
      <c r="J11" s="26"/>
      <c r="K11" s="26"/>
      <c r="L11" s="11"/>
      <c r="M11" s="11"/>
      <c r="N11" s="11"/>
      <c r="O11" s="11"/>
      <c r="P11" s="11"/>
      <c r="Q11" s="11"/>
      <c r="R11" s="11"/>
      <c r="S11" s="13">
        <f t="shared" ref="S11:S16" si="0">SUM(L11:R11)</f>
        <v>0</v>
      </c>
      <c r="T11" s="26"/>
      <c r="U11" s="1"/>
      <c r="V11" s="11"/>
      <c r="W11" s="11"/>
      <c r="X11" s="11"/>
      <c r="Y11" s="11"/>
      <c r="Z11" s="11"/>
      <c r="AA11" s="11"/>
      <c r="AB11" s="11"/>
      <c r="AC11" s="13">
        <f t="shared" ref="AC11:AC16" si="1">SUM(V11:AB11)</f>
        <v>0</v>
      </c>
      <c r="AD11" s="26"/>
      <c r="AE11" s="64"/>
      <c r="AF11" s="27"/>
      <c r="AG11" s="27"/>
      <c r="AH11" s="27"/>
      <c r="AI11" s="27"/>
      <c r="AJ11" s="27"/>
      <c r="AK11" s="26"/>
      <c r="AL11" s="26"/>
      <c r="AM11" s="26"/>
      <c r="AN11" s="26"/>
      <c r="AO11" s="26"/>
      <c r="AP11" s="26"/>
      <c r="AQ11" s="26"/>
      <c r="AR11" s="64"/>
      <c r="AS11" s="75"/>
      <c r="AT11" s="75"/>
      <c r="AU11" s="75"/>
      <c r="AV11" s="2"/>
      <c r="AW11" s="72"/>
      <c r="AX11" s="72"/>
      <c r="AY11" s="82"/>
      <c r="AZ11" s="83"/>
    </row>
    <row r="12" spans="1:52" x14ac:dyDescent="0.2">
      <c r="A12">
        <v>2</v>
      </c>
      <c r="C12" s="1"/>
      <c r="D12" s="1"/>
      <c r="E12" s="1"/>
      <c r="F12" s="26"/>
      <c r="G12" s="26"/>
      <c r="H12" s="26"/>
      <c r="I12" s="26"/>
      <c r="J12" s="26"/>
      <c r="K12" s="26"/>
      <c r="L12" s="11"/>
      <c r="M12" s="11"/>
      <c r="N12" s="11"/>
      <c r="O12" s="11"/>
      <c r="P12" s="11"/>
      <c r="Q12" s="11"/>
      <c r="R12" s="11"/>
      <c r="S12" s="13">
        <f t="shared" si="0"/>
        <v>0</v>
      </c>
      <c r="T12" s="26"/>
      <c r="U12" s="1"/>
      <c r="V12" s="11"/>
      <c r="W12" s="11"/>
      <c r="X12" s="11"/>
      <c r="Y12" s="11"/>
      <c r="Z12" s="11"/>
      <c r="AA12" s="11"/>
      <c r="AB12" s="11"/>
      <c r="AC12" s="13">
        <f t="shared" si="1"/>
        <v>0</v>
      </c>
      <c r="AD12" s="26"/>
      <c r="AE12" s="64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72"/>
      <c r="AS12" s="74"/>
      <c r="AT12" s="74"/>
      <c r="AU12" s="74"/>
      <c r="AV12" s="2"/>
      <c r="AW12" s="72"/>
      <c r="AX12" s="72"/>
      <c r="AY12" s="83"/>
      <c r="AZ12" s="83"/>
    </row>
    <row r="13" spans="1:52" x14ac:dyDescent="0.2">
      <c r="A13">
        <v>3</v>
      </c>
      <c r="C13" s="1"/>
      <c r="D13" s="1"/>
      <c r="E13" s="1"/>
      <c r="F13" s="26"/>
      <c r="G13" s="26"/>
      <c r="H13" s="26"/>
      <c r="I13" s="26"/>
      <c r="J13" s="26"/>
      <c r="K13" s="26"/>
      <c r="L13" s="11"/>
      <c r="M13" s="11"/>
      <c r="N13" s="11"/>
      <c r="O13" s="11"/>
      <c r="P13" s="11"/>
      <c r="Q13" s="11"/>
      <c r="R13" s="11"/>
      <c r="S13" s="13">
        <f t="shared" si="0"/>
        <v>0</v>
      </c>
      <c r="T13" s="26"/>
      <c r="U13" s="1"/>
      <c r="V13" s="11"/>
      <c r="W13" s="11"/>
      <c r="X13" s="11"/>
      <c r="Y13" s="11"/>
      <c r="Z13" s="11"/>
      <c r="AA13" s="11"/>
      <c r="AB13" s="11"/>
      <c r="AC13" s="13">
        <f t="shared" si="1"/>
        <v>0</v>
      </c>
      <c r="AD13" s="26"/>
      <c r="AE13" s="64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72"/>
      <c r="AS13" s="74"/>
      <c r="AT13" s="74"/>
      <c r="AU13" s="74"/>
      <c r="AV13" s="2"/>
      <c r="AW13" s="72"/>
      <c r="AX13" s="72"/>
      <c r="AY13" s="83"/>
      <c r="AZ13" s="83"/>
    </row>
    <row r="14" spans="1:52" x14ac:dyDescent="0.2">
      <c r="A14">
        <v>4</v>
      </c>
      <c r="C14" s="1"/>
      <c r="D14" s="1"/>
      <c r="E14" s="1"/>
      <c r="F14" s="26"/>
      <c r="G14" s="26"/>
      <c r="H14" s="26"/>
      <c r="I14" s="26"/>
      <c r="J14" s="26"/>
      <c r="K14" s="26"/>
      <c r="L14" s="11"/>
      <c r="M14" s="11"/>
      <c r="N14" s="11"/>
      <c r="O14" s="11"/>
      <c r="P14" s="11"/>
      <c r="Q14" s="11"/>
      <c r="R14" s="11"/>
      <c r="S14" s="13">
        <f t="shared" si="0"/>
        <v>0</v>
      </c>
      <c r="T14" s="26"/>
      <c r="U14" s="1"/>
      <c r="V14" s="11"/>
      <c r="W14" s="11"/>
      <c r="X14" s="11"/>
      <c r="Y14" s="11"/>
      <c r="Z14" s="11"/>
      <c r="AA14" s="11"/>
      <c r="AB14" s="11"/>
      <c r="AC14" s="13">
        <f t="shared" si="1"/>
        <v>0</v>
      </c>
      <c r="AD14" s="26"/>
      <c r="AE14" s="64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72"/>
      <c r="AS14" s="74"/>
      <c r="AT14" s="74"/>
      <c r="AU14" s="74"/>
      <c r="AV14" s="2"/>
      <c r="AW14" s="72"/>
      <c r="AX14" s="72"/>
      <c r="AY14" s="83"/>
      <c r="AZ14" s="83"/>
    </row>
    <row r="15" spans="1:52" x14ac:dyDescent="0.2">
      <c r="A15">
        <v>5</v>
      </c>
      <c r="C15" s="1"/>
      <c r="D15" s="1"/>
      <c r="E15" s="1"/>
      <c r="F15" s="26"/>
      <c r="G15" s="26"/>
      <c r="H15" s="26"/>
      <c r="I15" s="26"/>
      <c r="J15" s="26"/>
      <c r="K15" s="26"/>
      <c r="L15" s="11"/>
      <c r="M15" s="11"/>
      <c r="N15" s="11"/>
      <c r="O15" s="11"/>
      <c r="P15" s="11"/>
      <c r="Q15" s="11"/>
      <c r="R15" s="11"/>
      <c r="S15" s="13">
        <f t="shared" si="0"/>
        <v>0</v>
      </c>
      <c r="T15" s="26"/>
      <c r="U15" s="1"/>
      <c r="V15" s="11"/>
      <c r="W15" s="11"/>
      <c r="X15" s="11"/>
      <c r="Y15" s="11"/>
      <c r="Z15" s="11"/>
      <c r="AA15" s="11"/>
      <c r="AB15" s="11"/>
      <c r="AC15" s="13">
        <f t="shared" si="1"/>
        <v>0</v>
      </c>
      <c r="AD15" s="26"/>
      <c r="AE15" s="6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72"/>
      <c r="AS15" s="74"/>
      <c r="AT15" s="74"/>
      <c r="AU15" s="74"/>
      <c r="AV15" s="2"/>
      <c r="AW15" s="72"/>
      <c r="AX15" s="72"/>
      <c r="AY15" s="83"/>
      <c r="AZ15" s="83"/>
    </row>
    <row r="16" spans="1:52" x14ac:dyDescent="0.2">
      <c r="A16">
        <v>6</v>
      </c>
      <c r="C16" s="1"/>
      <c r="D16" s="1"/>
      <c r="E16" s="1"/>
      <c r="F16" s="26"/>
      <c r="G16" s="26"/>
      <c r="H16" s="26"/>
      <c r="I16" s="26"/>
      <c r="J16" s="26"/>
      <c r="K16" s="26"/>
      <c r="L16" s="11"/>
      <c r="M16" s="11"/>
      <c r="N16" s="11"/>
      <c r="O16" s="11"/>
      <c r="P16" s="11"/>
      <c r="Q16" s="11"/>
      <c r="R16" s="11"/>
      <c r="S16" s="13">
        <f t="shared" si="0"/>
        <v>0</v>
      </c>
      <c r="T16" s="26"/>
      <c r="U16" s="1"/>
      <c r="V16" s="11"/>
      <c r="W16" s="11"/>
      <c r="X16" s="11"/>
      <c r="Y16" s="11"/>
      <c r="Z16" s="11"/>
      <c r="AA16" s="11"/>
      <c r="AB16" s="11"/>
      <c r="AC16" s="13">
        <f t="shared" si="1"/>
        <v>0</v>
      </c>
      <c r="AD16" s="26"/>
      <c r="AE16" s="6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72"/>
      <c r="AS16" s="74"/>
      <c r="AT16" s="74"/>
      <c r="AU16" s="74"/>
      <c r="AV16" s="2"/>
      <c r="AW16" s="72"/>
      <c r="AX16" s="72"/>
      <c r="AY16" s="83"/>
      <c r="AZ16" s="83"/>
    </row>
    <row r="17" spans="1:52" x14ac:dyDescent="0.2">
      <c r="A17" s="25" t="s">
        <v>33</v>
      </c>
      <c r="F17" s="11"/>
      <c r="G17" s="11"/>
      <c r="H17" s="11"/>
      <c r="I17" s="11"/>
      <c r="J17" s="11"/>
      <c r="K17" s="13">
        <f>(F17*0.3)+(G17*0.25)+(H17*0.25)+(I17*0.15)+(J17*0.05)</f>
        <v>0</v>
      </c>
      <c r="L17" s="1"/>
      <c r="M17" s="1"/>
      <c r="N17" s="1"/>
      <c r="O17" s="1"/>
      <c r="P17" s="1"/>
      <c r="Q17" s="1" t="s">
        <v>37</v>
      </c>
      <c r="R17" s="1"/>
      <c r="S17" s="13">
        <f>SUM(S11:S16)</f>
        <v>0</v>
      </c>
      <c r="T17" s="13">
        <f>(S17/6)/7</f>
        <v>0</v>
      </c>
      <c r="U17" s="1"/>
      <c r="V17" s="1"/>
      <c r="W17" s="1"/>
      <c r="X17" s="1"/>
      <c r="Y17" s="1"/>
      <c r="Z17" s="1"/>
      <c r="AA17" s="137" t="s">
        <v>37</v>
      </c>
      <c r="AB17" s="137"/>
      <c r="AC17" s="13">
        <f>SUM(AC11:AC16)</f>
        <v>0</v>
      </c>
      <c r="AD17" s="13">
        <f>(AC17/6)/7</f>
        <v>0</v>
      </c>
      <c r="AE17" s="64"/>
      <c r="AF17" s="14"/>
      <c r="AG17" s="11"/>
      <c r="AH17" s="73"/>
      <c r="AI17" s="14"/>
      <c r="AJ17" s="11"/>
      <c r="AK17" s="13">
        <f>(AF17*0.3)+(AG17*0.25)+(AH17*0.25)+(AI17*0.15)+(AJ17*0.05)</f>
        <v>0</v>
      </c>
      <c r="AL17" s="73"/>
      <c r="AM17" s="73"/>
      <c r="AN17" s="73"/>
      <c r="AO17" s="73"/>
      <c r="AP17" s="73"/>
      <c r="AQ17" s="13">
        <f>(AL17*0.25)+(AM17*0.25)+(AN17*0.2)+(AO17*0.2)+(AP17*0.1)</f>
        <v>0</v>
      </c>
      <c r="AR17" s="64"/>
      <c r="AS17" s="79"/>
      <c r="AT17" s="86" t="s">
        <v>80</v>
      </c>
      <c r="AU17" s="78">
        <f>AS17</f>
        <v>0</v>
      </c>
      <c r="AV17" s="2"/>
      <c r="AW17" s="42">
        <f>(K17*0.25)+(T17*0.375)+(AD17*0.375)</f>
        <v>0</v>
      </c>
      <c r="AX17" s="42">
        <f>(AK17*0.25)+(AQ17*0.25)+(AU17*0.5)</f>
        <v>0</v>
      </c>
      <c r="AY17" s="44">
        <f>AVERAGE(AW17:AX17)</f>
        <v>0</v>
      </c>
      <c r="AZ17" s="5"/>
    </row>
    <row r="19" spans="1:52" x14ac:dyDescent="0.2">
      <c r="B19" s="28"/>
    </row>
    <row r="21" spans="1:52" x14ac:dyDescent="0.2">
      <c r="B21" s="29"/>
    </row>
  </sheetData>
  <mergeCells count="11">
    <mergeCell ref="F8:T8"/>
    <mergeCell ref="A1:B1"/>
    <mergeCell ref="A2:B2"/>
    <mergeCell ref="A3:B3"/>
    <mergeCell ref="H5:K5"/>
    <mergeCell ref="X5:AA5"/>
    <mergeCell ref="AH5:AK5"/>
    <mergeCell ref="AF8:AQ8"/>
    <mergeCell ref="AS8:AU8"/>
    <mergeCell ref="AA17:AB17"/>
    <mergeCell ref="V8:AD8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V15"/>
  <sheetViews>
    <sheetView topLeftCell="A8" zoomScale="90" zoomScaleNormal="90" workbookViewId="0">
      <pane xSplit="5" topLeftCell="AG1" activePane="topRight" state="frozen"/>
      <selection pane="topRight" activeCell="B18" sqref="B18"/>
    </sheetView>
  </sheetViews>
  <sheetFormatPr defaultRowHeight="12.75" x14ac:dyDescent="0.2"/>
  <cols>
    <col min="1" max="1" width="5.5703125" customWidth="1"/>
    <col min="2" max="2" width="23.85546875" customWidth="1"/>
    <col min="3" max="3" width="19.5703125" customWidth="1"/>
    <col min="4" max="4" width="16.42578125" bestFit="1" customWidth="1"/>
    <col min="5" max="5" width="14.85546875" customWidth="1"/>
    <col min="6" max="11" width="5.7109375" customWidth="1"/>
    <col min="12" max="12" width="3" customWidth="1"/>
    <col min="13" max="21" width="5.7109375" customWidth="1"/>
    <col min="22" max="22" width="3.140625" customWidth="1"/>
    <col min="23" max="28" width="5.7109375" customWidth="1"/>
    <col min="29" max="29" width="10.85546875" customWidth="1"/>
    <col min="30" max="30" width="7.5703125" customWidth="1"/>
    <col min="31" max="31" width="7.85546875" customWidth="1"/>
    <col min="32" max="36" width="5.7109375" customWidth="1"/>
    <col min="37" max="37" width="7.42578125" customWidth="1"/>
    <col min="38" max="38" width="8.28515625" customWidth="1"/>
    <col min="39" max="39" width="3.140625" customWidth="1"/>
    <col min="40" max="42" width="8.28515625" customWidth="1"/>
    <col min="43" max="44" width="5.7109375" customWidth="1"/>
    <col min="45" max="45" width="3.140625" customWidth="1"/>
    <col min="46" max="46" width="10.28515625" customWidth="1"/>
    <col min="47" max="47" width="8.5703125" customWidth="1"/>
    <col min="48" max="48" width="5.7109375" customWidth="1"/>
    <col min="49" max="49" width="8.42578125" customWidth="1"/>
    <col min="50" max="52" width="5.7109375" customWidth="1"/>
    <col min="53" max="53" width="6.7109375" customWidth="1"/>
    <col min="54" max="54" width="3.140625" customWidth="1"/>
    <col min="55" max="66" width="5.7109375" customWidth="1"/>
    <col min="67" max="67" width="3.140625" customWidth="1"/>
    <col min="68" max="72" width="8.28515625" customWidth="1"/>
    <col min="73" max="74" width="5.7109375" customWidth="1"/>
    <col min="75" max="75" width="3.140625" customWidth="1"/>
    <col min="76" max="79" width="5.7109375" customWidth="1"/>
    <col min="80" max="80" width="6.85546875" customWidth="1"/>
    <col min="81" max="81" width="6.7109375" customWidth="1"/>
    <col min="82" max="82" width="3.140625" customWidth="1"/>
    <col min="83" max="88" width="5.7109375" customWidth="1"/>
    <col min="89" max="89" width="6.7109375" customWidth="1"/>
    <col min="90" max="90" width="3.140625" customWidth="1"/>
    <col min="91" max="102" width="5.7109375" customWidth="1"/>
    <col min="103" max="103" width="3.140625" customWidth="1"/>
    <col min="104" max="108" width="8.28515625" customWidth="1"/>
    <col min="109" max="110" width="5.7109375" customWidth="1"/>
    <col min="111" max="111" width="3.140625" customWidth="1"/>
    <col min="112" max="115" width="5.7109375" customWidth="1"/>
    <col min="116" max="116" width="6.85546875" customWidth="1"/>
    <col min="117" max="117" width="6.7109375" customWidth="1"/>
    <col min="118" max="118" width="3.140625" customWidth="1"/>
    <col min="119" max="124" width="5.7109375" customWidth="1"/>
    <col min="125" max="125" width="6.7109375" customWidth="1"/>
    <col min="126" max="126" width="3.140625" customWidth="1"/>
    <col min="132" max="132" width="11.5703125" customWidth="1"/>
    <col min="133" max="133" width="3.140625" customWidth="1"/>
    <col min="139" max="139" width="11.5703125" customWidth="1"/>
    <col min="140" max="140" width="3.7109375" customWidth="1"/>
    <col min="146" max="146" width="11.5703125" customWidth="1"/>
    <col min="147" max="147" width="3.7109375" customWidth="1"/>
    <col min="153" max="153" width="11.5703125" customWidth="1"/>
  </cols>
  <sheetData>
    <row r="1" spans="1:74" x14ac:dyDescent="0.2">
      <c r="A1" s="126" t="str">
        <f>CompInfo!B1</f>
        <v>Vaulting SA</v>
      </c>
      <c r="B1" s="126"/>
      <c r="C1" s="5"/>
      <c r="D1" s="5"/>
    </row>
    <row r="2" spans="1:74" x14ac:dyDescent="0.2">
      <c r="A2" s="96" t="str">
        <f>CompInfo!B2</f>
        <v>Vaulting SA May Competition 2019</v>
      </c>
      <c r="B2" s="96"/>
      <c r="C2" s="5"/>
      <c r="D2" s="5"/>
    </row>
    <row r="3" spans="1:74" x14ac:dyDescent="0.2">
      <c r="A3" s="127">
        <f>CompInfo!B3</f>
        <v>43611</v>
      </c>
      <c r="B3" s="127"/>
      <c r="C3" s="5"/>
      <c r="D3" s="5"/>
    </row>
    <row r="4" spans="1:74" x14ac:dyDescent="0.2">
      <c r="A4" s="5"/>
      <c r="B4" s="5"/>
      <c r="C4" s="5"/>
      <c r="D4" s="5"/>
    </row>
    <row r="5" spans="1:74" x14ac:dyDescent="0.2">
      <c r="A5" s="128" t="s">
        <v>47</v>
      </c>
      <c r="B5" s="128"/>
      <c r="C5" s="31" t="s">
        <v>0</v>
      </c>
      <c r="D5" s="39" t="s">
        <v>93</v>
      </c>
      <c r="F5" t="s">
        <v>0</v>
      </c>
      <c r="H5" s="124" t="str">
        <f>D5</f>
        <v>Robyn Bruderer</v>
      </c>
      <c r="I5" s="124"/>
      <c r="J5" s="124"/>
      <c r="K5" s="124"/>
      <c r="L5" s="46"/>
      <c r="V5" s="1"/>
      <c r="W5" t="s">
        <v>66</v>
      </c>
      <c r="Y5" s="124" t="str">
        <f>D6</f>
        <v>Janet Leadbeater</v>
      </c>
      <c r="Z5" s="124"/>
      <c r="AA5" s="124"/>
      <c r="AB5" s="124"/>
      <c r="AF5" s="1"/>
      <c r="AG5" t="s">
        <v>0</v>
      </c>
      <c r="AI5" s="124" t="s">
        <v>92</v>
      </c>
      <c r="AJ5" s="124"/>
      <c r="AK5" s="124"/>
      <c r="AL5" s="124"/>
      <c r="AS5" s="1"/>
      <c r="AT5" t="s">
        <v>66</v>
      </c>
      <c r="AU5" s="3" t="s">
        <v>93</v>
      </c>
      <c r="AV5" s="2"/>
      <c r="AW5" t="s">
        <v>42</v>
      </c>
      <c r="BA5" s="4"/>
      <c r="BH5" s="4"/>
      <c r="BO5" s="4"/>
      <c r="BV5" s="4"/>
    </row>
    <row r="6" spans="1:74" s="7" customFormat="1" x14ac:dyDescent="0.2">
      <c r="C6" s="31" t="s">
        <v>66</v>
      </c>
      <c r="D6" s="39" t="s">
        <v>92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 s="1"/>
      <c r="AG6"/>
      <c r="AH6"/>
      <c r="AI6"/>
      <c r="AJ6"/>
      <c r="AK6"/>
      <c r="AL6"/>
      <c r="AM6"/>
      <c r="AN6"/>
      <c r="AO6"/>
      <c r="AP6"/>
      <c r="AQ6"/>
      <c r="AR6"/>
      <c r="AS6" s="1"/>
      <c r="AT6"/>
      <c r="AU6"/>
      <c r="AV6" s="2"/>
      <c r="AW6"/>
      <c r="AX6"/>
      <c r="AY6"/>
      <c r="AZ6"/>
      <c r="BA6" s="6"/>
      <c r="BB6"/>
      <c r="BC6"/>
      <c r="BD6"/>
      <c r="BE6"/>
      <c r="BF6"/>
      <c r="BG6"/>
      <c r="BH6" s="6"/>
      <c r="BI6"/>
      <c r="BJ6"/>
      <c r="BK6"/>
      <c r="BL6"/>
      <c r="BM6"/>
      <c r="BN6"/>
      <c r="BO6" s="6"/>
      <c r="BP6"/>
      <c r="BQ6"/>
      <c r="BR6"/>
      <c r="BS6"/>
      <c r="BT6"/>
      <c r="BU6"/>
      <c r="BV6" s="6"/>
    </row>
    <row r="7" spans="1:74" x14ac:dyDescent="0.2">
      <c r="V7" s="1"/>
      <c r="AF7" s="1"/>
      <c r="AS7" s="1"/>
      <c r="AV7" s="2"/>
      <c r="AW7" s="7"/>
      <c r="AX7" s="7"/>
      <c r="AY7" s="7"/>
      <c r="AZ7" s="7"/>
      <c r="BA7" s="7"/>
      <c r="BD7" s="7"/>
      <c r="BE7" s="7"/>
      <c r="BF7" s="7"/>
      <c r="BG7" s="7"/>
      <c r="BK7" s="7"/>
      <c r="BL7" s="7"/>
      <c r="BM7" s="7"/>
      <c r="BN7" s="7"/>
      <c r="BR7" s="7"/>
      <c r="BS7" s="7"/>
      <c r="BT7" s="7"/>
      <c r="BU7" s="7"/>
    </row>
    <row r="8" spans="1:74" x14ac:dyDescent="0.2">
      <c r="V8" s="1"/>
      <c r="AF8" s="1"/>
      <c r="AS8" s="1"/>
      <c r="AV8" s="2"/>
      <c r="AW8" s="7"/>
      <c r="AX8" s="7"/>
      <c r="AY8" s="7"/>
      <c r="AZ8" s="7"/>
      <c r="BA8" s="7"/>
      <c r="BD8" s="7"/>
      <c r="BE8" s="7"/>
      <c r="BF8" s="7"/>
      <c r="BG8" s="7"/>
      <c r="BK8" s="7"/>
      <c r="BL8" s="7"/>
      <c r="BM8" s="7"/>
      <c r="BN8" s="7"/>
      <c r="BR8" s="7"/>
      <c r="BS8" s="7"/>
      <c r="BT8" s="7"/>
      <c r="BU8" s="7"/>
    </row>
    <row r="9" spans="1:74" x14ac:dyDescent="0.2">
      <c r="F9" s="125" t="s">
        <v>1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"/>
      <c r="W9" s="125" t="s">
        <v>1</v>
      </c>
      <c r="X9" s="125"/>
      <c r="Y9" s="125"/>
      <c r="Z9" s="125"/>
      <c r="AA9" s="125"/>
      <c r="AB9" s="125"/>
      <c r="AC9" s="125"/>
      <c r="AD9" s="125"/>
      <c r="AE9" s="125"/>
      <c r="AF9" s="1"/>
      <c r="AG9" s="125" t="s">
        <v>2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"/>
      <c r="AT9" s="125" t="s">
        <v>2</v>
      </c>
      <c r="AU9" s="125"/>
      <c r="AV9" s="2"/>
      <c r="BC9" s="7"/>
      <c r="BD9" s="7"/>
      <c r="BE9" s="7"/>
      <c r="BF9" s="7"/>
      <c r="BG9" s="7"/>
      <c r="BJ9" s="7"/>
      <c r="BK9" s="7"/>
      <c r="BL9" s="7"/>
      <c r="BM9" s="7"/>
      <c r="BN9" s="7"/>
      <c r="BQ9" s="7"/>
      <c r="BR9" s="7"/>
      <c r="BS9" s="7"/>
      <c r="BT9" s="7"/>
      <c r="BU9" s="7"/>
    </row>
    <row r="10" spans="1:74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7</v>
      </c>
      <c r="G10" s="32"/>
      <c r="H10" s="32"/>
      <c r="I10" s="32"/>
      <c r="J10" s="32"/>
      <c r="K10" s="7" t="s">
        <v>7</v>
      </c>
      <c r="L10" s="45"/>
      <c r="M10" s="7" t="s">
        <v>10</v>
      </c>
      <c r="N10" s="7" t="s">
        <v>46</v>
      </c>
      <c r="O10" s="7" t="s">
        <v>11</v>
      </c>
      <c r="P10" s="7" t="s">
        <v>15</v>
      </c>
      <c r="Q10" s="7" t="s">
        <v>13</v>
      </c>
      <c r="R10" s="7" t="s">
        <v>12</v>
      </c>
      <c r="S10" s="7" t="s">
        <v>14</v>
      </c>
      <c r="T10" s="7" t="s">
        <v>18</v>
      </c>
      <c r="U10" s="7" t="s">
        <v>19</v>
      </c>
      <c r="V10" s="8"/>
      <c r="W10" s="32" t="s">
        <v>10</v>
      </c>
      <c r="X10" s="32" t="s">
        <v>46</v>
      </c>
      <c r="Y10" s="32" t="s">
        <v>11</v>
      </c>
      <c r="Z10" s="32" t="s">
        <v>15</v>
      </c>
      <c r="AA10" s="32" t="s">
        <v>13</v>
      </c>
      <c r="AB10" s="32" t="s">
        <v>12</v>
      </c>
      <c r="AC10" s="32" t="s">
        <v>14</v>
      </c>
      <c r="AD10" s="32" t="s">
        <v>18</v>
      </c>
      <c r="AE10" s="32" t="s">
        <v>19</v>
      </c>
      <c r="AF10" s="8"/>
      <c r="AG10" s="32" t="s">
        <v>7</v>
      </c>
      <c r="AH10" s="32"/>
      <c r="AI10" s="32"/>
      <c r="AJ10" s="32"/>
      <c r="AK10" s="32"/>
      <c r="AL10" s="32" t="s">
        <v>7</v>
      </c>
      <c r="AM10" s="41"/>
      <c r="AN10" s="32" t="s">
        <v>74</v>
      </c>
      <c r="AO10" s="32"/>
      <c r="AP10" s="32"/>
      <c r="AQ10" s="32"/>
      <c r="AR10" s="32" t="s">
        <v>74</v>
      </c>
      <c r="AS10" s="8"/>
      <c r="AT10" s="9" t="s">
        <v>27</v>
      </c>
      <c r="AU10" s="9" t="s">
        <v>29</v>
      </c>
      <c r="AV10" s="10"/>
      <c r="AW10" s="7" t="s">
        <v>43</v>
      </c>
      <c r="AX10" s="7" t="s">
        <v>44</v>
      </c>
      <c r="AY10" s="35" t="s">
        <v>4</v>
      </c>
      <c r="AZ10" s="35" t="s">
        <v>30</v>
      </c>
      <c r="BA10" s="7"/>
      <c r="BB10" s="7"/>
      <c r="BC10" s="7"/>
      <c r="BD10" s="7"/>
      <c r="BE10" s="7"/>
      <c r="BF10" s="7"/>
    </row>
    <row r="11" spans="1:74" x14ac:dyDescent="0.2">
      <c r="F11" t="s">
        <v>67</v>
      </c>
      <c r="G11" t="s">
        <v>68</v>
      </c>
      <c r="H11" t="s">
        <v>69</v>
      </c>
      <c r="I11" t="s">
        <v>70</v>
      </c>
      <c r="J11" t="s">
        <v>71</v>
      </c>
      <c r="K11" t="s">
        <v>20</v>
      </c>
      <c r="V11" s="1"/>
      <c r="AF11" s="1"/>
      <c r="AG11" t="s">
        <v>67</v>
      </c>
      <c r="AH11" t="s">
        <v>68</v>
      </c>
      <c r="AI11" t="s">
        <v>69</v>
      </c>
      <c r="AJ11" t="s">
        <v>70</v>
      </c>
      <c r="AK11" t="s">
        <v>71</v>
      </c>
      <c r="AL11" s="32" t="s">
        <v>4</v>
      </c>
      <c r="AM11" s="41"/>
      <c r="AN11" t="s">
        <v>75</v>
      </c>
      <c r="AO11" t="s">
        <v>76</v>
      </c>
      <c r="AP11" t="s">
        <v>77</v>
      </c>
      <c r="AQ11" t="s">
        <v>78</v>
      </c>
      <c r="AR11" s="32" t="s">
        <v>4</v>
      </c>
      <c r="AS11" s="1"/>
      <c r="AV11" s="2"/>
      <c r="AY11" s="5"/>
      <c r="AZ11" s="5"/>
    </row>
    <row r="12" spans="1:74" x14ac:dyDescent="0.2">
      <c r="A12">
        <v>18</v>
      </c>
      <c r="B12" t="s">
        <v>94</v>
      </c>
      <c r="C12" t="s">
        <v>120</v>
      </c>
      <c r="D12" t="s">
        <v>96</v>
      </c>
      <c r="E12" t="s">
        <v>97</v>
      </c>
      <c r="F12" s="11">
        <v>6.5</v>
      </c>
      <c r="G12" s="11">
        <v>6.5</v>
      </c>
      <c r="H12" s="11">
        <v>6</v>
      </c>
      <c r="I12" s="11">
        <v>6.5</v>
      </c>
      <c r="J12" s="11">
        <v>8</v>
      </c>
      <c r="K12" s="13">
        <f>(F12*0.3)+(G12*0.25)+(H12*0.25)+(I12*0.15)+(J12*0.05)</f>
        <v>6.45</v>
      </c>
      <c r="L12" s="13"/>
      <c r="M12" s="11">
        <v>4.5</v>
      </c>
      <c r="N12" s="11">
        <v>7</v>
      </c>
      <c r="O12" s="11">
        <v>4.8</v>
      </c>
      <c r="P12" s="11">
        <v>5</v>
      </c>
      <c r="Q12" s="11">
        <v>6.3</v>
      </c>
      <c r="R12" s="11">
        <v>4</v>
      </c>
      <c r="S12" s="11">
        <v>5.5</v>
      </c>
      <c r="T12" s="12">
        <f>SUM(M12:S12)</f>
        <v>37.1</v>
      </c>
      <c r="U12" s="13">
        <f>T12/7</f>
        <v>5.3</v>
      </c>
      <c r="V12" s="1"/>
      <c r="W12" s="11">
        <v>4.5</v>
      </c>
      <c r="X12" s="11">
        <v>5</v>
      </c>
      <c r="Y12" s="11">
        <v>5</v>
      </c>
      <c r="Z12" s="11">
        <v>5</v>
      </c>
      <c r="AA12" s="11">
        <v>5.5</v>
      </c>
      <c r="AB12" s="11">
        <v>4</v>
      </c>
      <c r="AC12" s="11">
        <v>5</v>
      </c>
      <c r="AD12" s="12">
        <f>SUM(W12:AC12)</f>
        <v>34</v>
      </c>
      <c r="AE12" s="13">
        <f>AD12/7</f>
        <v>4.8571428571428568</v>
      </c>
      <c r="AF12" s="1"/>
      <c r="AG12" s="11">
        <v>7</v>
      </c>
      <c r="AH12" s="11">
        <v>6.8</v>
      </c>
      <c r="AI12" s="11">
        <v>6.5</v>
      </c>
      <c r="AJ12" s="11">
        <v>7</v>
      </c>
      <c r="AK12" s="11">
        <v>6.8</v>
      </c>
      <c r="AL12" s="42">
        <f>(AG12*0.3)+(AH12*0.25)+(AI12*0.25)+(AJ12*0.15)+(AK12*0.05)</f>
        <v>6.8149999999999995</v>
      </c>
      <c r="AM12" s="42"/>
      <c r="AN12" s="11">
        <v>6</v>
      </c>
      <c r="AO12" s="11">
        <v>6</v>
      </c>
      <c r="AP12" s="11">
        <v>5.5</v>
      </c>
      <c r="AQ12" s="11">
        <v>5</v>
      </c>
      <c r="AR12" s="42">
        <v>4.7249999999999996</v>
      </c>
      <c r="AS12" s="1"/>
      <c r="AT12" s="11">
        <v>4.45</v>
      </c>
      <c r="AU12" s="12">
        <f>AT12</f>
        <v>4.45</v>
      </c>
      <c r="AV12" s="2"/>
      <c r="AW12" s="13">
        <f>(K12*0.25)+(U12*0.375)+(AE12*0.375)</f>
        <v>5.4214285714285708</v>
      </c>
      <c r="AX12" s="13">
        <f>(AL12*0.25)+(AR12*0.25)+(AU12*0.5)</f>
        <v>5.1099999999999994</v>
      </c>
      <c r="AY12" s="44">
        <f>AVERAGE(AW12:AX12)</f>
        <v>5.2657142857142851</v>
      </c>
      <c r="AZ12" s="97">
        <f>RANK(AY$12, AY$12:AY$15)</f>
        <v>4</v>
      </c>
      <c r="BA12" s="13"/>
      <c r="BD12" s="13"/>
      <c r="BE12" s="13"/>
    </row>
    <row r="13" spans="1:74" x14ac:dyDescent="0.2">
      <c r="A13">
        <v>28</v>
      </c>
      <c r="B13" t="s">
        <v>98</v>
      </c>
      <c r="C13" t="s">
        <v>99</v>
      </c>
      <c r="D13" t="s">
        <v>100</v>
      </c>
      <c r="E13" t="s">
        <v>101</v>
      </c>
      <c r="F13" s="11">
        <v>6.5</v>
      </c>
      <c r="G13" s="11">
        <v>6.8</v>
      </c>
      <c r="H13" s="11">
        <v>7</v>
      </c>
      <c r="I13" s="11">
        <v>7</v>
      </c>
      <c r="J13" s="11">
        <v>7.8</v>
      </c>
      <c r="K13" s="13">
        <f>(F13*0.3)+(G13*0.25)+(H13*0.25)+(I13*0.15)+(J13*0.05)</f>
        <v>6.84</v>
      </c>
      <c r="L13" s="13"/>
      <c r="M13" s="11">
        <v>4</v>
      </c>
      <c r="N13" s="11">
        <v>7</v>
      </c>
      <c r="O13" s="11">
        <v>6.3</v>
      </c>
      <c r="P13" s="11">
        <v>3</v>
      </c>
      <c r="Q13" s="11">
        <v>5</v>
      </c>
      <c r="R13" s="11">
        <v>6.5</v>
      </c>
      <c r="S13" s="11">
        <v>5.8</v>
      </c>
      <c r="T13" s="12">
        <f>SUM(M13:S13)</f>
        <v>37.6</v>
      </c>
      <c r="U13" s="13">
        <f>T13/7</f>
        <v>5.3714285714285719</v>
      </c>
      <c r="V13" s="1"/>
      <c r="W13" s="11">
        <v>4</v>
      </c>
      <c r="X13" s="11">
        <v>6.5</v>
      </c>
      <c r="Y13" s="11">
        <v>5</v>
      </c>
      <c r="Z13" s="11">
        <v>3.5</v>
      </c>
      <c r="AA13" s="11">
        <v>5.5</v>
      </c>
      <c r="AB13" s="11">
        <v>5.6</v>
      </c>
      <c r="AC13" s="11">
        <v>5</v>
      </c>
      <c r="AD13" s="12">
        <f>SUM(W13:AC13)</f>
        <v>35.1</v>
      </c>
      <c r="AE13" s="13">
        <f>AD13/7</f>
        <v>5.0142857142857142</v>
      </c>
      <c r="AF13" s="1"/>
      <c r="AG13" s="11">
        <v>6.8</v>
      </c>
      <c r="AH13" s="11">
        <v>6.8</v>
      </c>
      <c r="AI13" s="11">
        <v>5.8</v>
      </c>
      <c r="AJ13" s="11">
        <v>6.8</v>
      </c>
      <c r="AK13" s="11">
        <v>7</v>
      </c>
      <c r="AL13" s="42">
        <f>(AG13*0.3)+(AH13*0.25)+(AI13*0.25)+(AJ13*0.15)+(AK13*0.05)</f>
        <v>6.5600000000000005</v>
      </c>
      <c r="AM13" s="42"/>
      <c r="AN13" s="11">
        <v>5</v>
      </c>
      <c r="AO13" s="11">
        <v>5.8</v>
      </c>
      <c r="AP13" s="11">
        <v>5.8</v>
      </c>
      <c r="AQ13" s="11">
        <v>5</v>
      </c>
      <c r="AR13" s="42">
        <f>(AN13*0.3)+(AO13*0.25)+(AP13*0.35)+(AQ13*0.1)</f>
        <v>5.48</v>
      </c>
      <c r="AS13" s="1"/>
      <c r="AT13" s="11">
        <v>6.6</v>
      </c>
      <c r="AU13" s="12">
        <f>AT13</f>
        <v>6.6</v>
      </c>
      <c r="AV13" s="2"/>
      <c r="AW13" s="13">
        <f>(K13*0.25)+(U13*0.375)+(AE13*0.375)</f>
        <v>5.6046428571428573</v>
      </c>
      <c r="AX13" s="13">
        <f>(AL13*0.25)+(AR13*0.25)+(AU13*0.5)</f>
        <v>6.3100000000000005</v>
      </c>
      <c r="AY13" s="44">
        <f>AVERAGE(AW13:AX13)</f>
        <v>5.9573214285714293</v>
      </c>
      <c r="AZ13" s="97">
        <f>RANK(AY$13, AY$12:AY$15)</f>
        <v>3</v>
      </c>
      <c r="BA13" s="13"/>
      <c r="BD13" s="13"/>
      <c r="BE13" s="13"/>
    </row>
    <row r="14" spans="1:74" x14ac:dyDescent="0.2">
      <c r="A14">
        <v>3</v>
      </c>
      <c r="B14" t="s">
        <v>102</v>
      </c>
      <c r="C14" t="s">
        <v>103</v>
      </c>
      <c r="D14" t="s">
        <v>104</v>
      </c>
      <c r="E14" t="s">
        <v>105</v>
      </c>
      <c r="F14" s="11">
        <v>7.5</v>
      </c>
      <c r="G14" s="11">
        <v>7</v>
      </c>
      <c r="H14" s="11">
        <v>7.5</v>
      </c>
      <c r="I14" s="11">
        <v>7.5</v>
      </c>
      <c r="J14" s="11">
        <v>7.8</v>
      </c>
      <c r="K14" s="13">
        <f>(F14*0.3)+(G14*0.25)+(H14*0.25)+(I14*0.15)+(J14*0.05)</f>
        <v>7.39</v>
      </c>
      <c r="L14" s="13"/>
      <c r="M14" s="11">
        <v>6</v>
      </c>
      <c r="N14" s="11">
        <v>7</v>
      </c>
      <c r="O14" s="11">
        <v>4</v>
      </c>
      <c r="P14" s="11">
        <v>6</v>
      </c>
      <c r="Q14" s="11">
        <v>6</v>
      </c>
      <c r="R14" s="11">
        <v>6.5</v>
      </c>
      <c r="S14" s="11">
        <v>6.5</v>
      </c>
      <c r="T14" s="12">
        <f>SUM(M14:S14)</f>
        <v>42</v>
      </c>
      <c r="U14" s="13">
        <f>T14/7</f>
        <v>6</v>
      </c>
      <c r="V14" s="1"/>
      <c r="W14" s="11">
        <v>4.8</v>
      </c>
      <c r="X14" s="11">
        <v>6.8</v>
      </c>
      <c r="Y14" s="11">
        <v>6</v>
      </c>
      <c r="Z14" s="11">
        <v>5.8</v>
      </c>
      <c r="AA14" s="11">
        <v>6.5</v>
      </c>
      <c r="AB14" s="11">
        <v>6.8</v>
      </c>
      <c r="AC14" s="11">
        <v>6</v>
      </c>
      <c r="AD14" s="12">
        <f>SUM(W14:AC14)</f>
        <v>42.7</v>
      </c>
      <c r="AE14" s="13">
        <f>AD14/7</f>
        <v>6.1000000000000005</v>
      </c>
      <c r="AF14" s="1"/>
      <c r="AG14" s="11">
        <v>6.8</v>
      </c>
      <c r="AH14" s="11">
        <v>6.8</v>
      </c>
      <c r="AI14" s="11">
        <v>6.8</v>
      </c>
      <c r="AJ14" s="11">
        <v>6.5</v>
      </c>
      <c r="AK14" s="11">
        <v>7.5</v>
      </c>
      <c r="AL14" s="42">
        <f>(AG14*0.3)+(AH14*0.25)+(AI14*0.25)+(AJ14*0.15)+(AK14*0.05)</f>
        <v>6.79</v>
      </c>
      <c r="AM14" s="42"/>
      <c r="AN14" s="11">
        <v>5.8</v>
      </c>
      <c r="AO14" s="11">
        <v>5.8</v>
      </c>
      <c r="AP14" s="11">
        <v>6.5</v>
      </c>
      <c r="AQ14" s="11">
        <v>6.5</v>
      </c>
      <c r="AR14" s="42">
        <f>(AN14*0.3)+(AO14*0.25)+(AP14*0.35)+(AQ14*0.1)</f>
        <v>6.1150000000000002</v>
      </c>
      <c r="AS14" s="1"/>
      <c r="AT14" s="11">
        <v>7.11</v>
      </c>
      <c r="AU14" s="12">
        <f>AT14</f>
        <v>7.11</v>
      </c>
      <c r="AV14" s="2"/>
      <c r="AW14" s="13">
        <f>(K14*0.25)+(U14*0.375)+(AE14*0.375)</f>
        <v>6.3849999999999998</v>
      </c>
      <c r="AX14" s="13">
        <f>(AL14*0.25)+(AR14*0.25)+(AU14*0.5)</f>
        <v>6.78125</v>
      </c>
      <c r="AY14" s="44">
        <f>AVERAGE(AW14:AX14)</f>
        <v>6.5831249999999999</v>
      </c>
      <c r="AZ14" s="97">
        <f>RANK(AY$14, AY$12:AY$15)</f>
        <v>2</v>
      </c>
      <c r="BA14" s="13"/>
      <c r="BD14" s="13"/>
      <c r="BE14" s="13"/>
    </row>
    <row r="15" spans="1:74" x14ac:dyDescent="0.2">
      <c r="A15">
        <v>4</v>
      </c>
      <c r="B15" t="s">
        <v>106</v>
      </c>
      <c r="C15" t="s">
        <v>103</v>
      </c>
      <c r="D15" t="s">
        <v>104</v>
      </c>
      <c r="E15" t="s">
        <v>105</v>
      </c>
      <c r="F15" s="11">
        <v>7.5</v>
      </c>
      <c r="G15" s="11">
        <v>7</v>
      </c>
      <c r="H15" s="11">
        <v>7.5</v>
      </c>
      <c r="I15" s="11">
        <v>7.5</v>
      </c>
      <c r="J15" s="11">
        <v>7.8</v>
      </c>
      <c r="K15" s="13">
        <f>(F15*0.3)+(G15*0.25)+(H15*0.25)+(I15*0.15)+(J15*0.05)</f>
        <v>7.39</v>
      </c>
      <c r="L15" s="13"/>
      <c r="M15" s="11">
        <v>6.5</v>
      </c>
      <c r="N15" s="11">
        <v>7.5</v>
      </c>
      <c r="O15" s="11">
        <v>7</v>
      </c>
      <c r="P15" s="11">
        <v>6.8</v>
      </c>
      <c r="Q15" s="11">
        <v>6.5</v>
      </c>
      <c r="R15" s="11">
        <v>6</v>
      </c>
      <c r="S15" s="11">
        <v>6.5</v>
      </c>
      <c r="T15" s="12">
        <f>SUM(M15:S15)</f>
        <v>46.8</v>
      </c>
      <c r="U15" s="13">
        <f>T15/7</f>
        <v>6.6857142857142851</v>
      </c>
      <c r="V15" s="1"/>
      <c r="W15" s="11">
        <v>6.5</v>
      </c>
      <c r="X15" s="11">
        <v>6.8</v>
      </c>
      <c r="Y15" s="11">
        <v>6</v>
      </c>
      <c r="Z15" s="11">
        <v>5</v>
      </c>
      <c r="AA15" s="11">
        <v>6</v>
      </c>
      <c r="AB15" s="11">
        <v>5.8</v>
      </c>
      <c r="AC15" s="11">
        <v>6.5</v>
      </c>
      <c r="AD15" s="12">
        <f>SUM(W15:AC15)</f>
        <v>42.6</v>
      </c>
      <c r="AE15" s="13">
        <f>AD15/7</f>
        <v>6.0857142857142863</v>
      </c>
      <c r="AF15" s="1"/>
      <c r="AG15" s="11">
        <v>6.8</v>
      </c>
      <c r="AH15" s="11">
        <v>6.8</v>
      </c>
      <c r="AI15" s="11">
        <v>6.8</v>
      </c>
      <c r="AJ15" s="11">
        <v>6.8</v>
      </c>
      <c r="AK15" s="11">
        <v>7.5</v>
      </c>
      <c r="AL15" s="42">
        <f>(AG15*0.3)+(AH15*0.25)+(AI15*0.25)+(AJ15*0.15)+(AK15*0.05)</f>
        <v>6.8350000000000009</v>
      </c>
      <c r="AM15" s="42"/>
      <c r="AN15" s="11">
        <v>6.8</v>
      </c>
      <c r="AO15" s="11">
        <v>6.8</v>
      </c>
      <c r="AP15" s="11">
        <v>7</v>
      </c>
      <c r="AQ15" s="11">
        <v>6.8</v>
      </c>
      <c r="AR15" s="42">
        <f>(AN15*0.3)+(AO15*0.25)+(AP15*0.35)+(AQ15*0.1)</f>
        <v>6.8699999999999992</v>
      </c>
      <c r="AS15" s="1"/>
      <c r="AT15" s="11">
        <v>8.6</v>
      </c>
      <c r="AU15" s="12">
        <f>AT15</f>
        <v>8.6</v>
      </c>
      <c r="AV15" s="2"/>
      <c r="AW15" s="13">
        <f>(K15*0.25)+(U15*0.375)+(AE15*0.375)</f>
        <v>6.6367857142857147</v>
      </c>
      <c r="AX15" s="13">
        <f>(AL15*0.25)+(AR15*0.25)+(AU15*0.5)</f>
        <v>7.7262500000000003</v>
      </c>
      <c r="AY15" s="44">
        <f>AVERAGE(AW15:AX15)</f>
        <v>7.1815178571428575</v>
      </c>
      <c r="AZ15" s="97">
        <f>RANK(AY$15, AY$12:AY$15)</f>
        <v>1</v>
      </c>
      <c r="BA15" s="13"/>
      <c r="BD15" s="13"/>
      <c r="BE15" s="13"/>
    </row>
  </sheetData>
  <mergeCells count="10">
    <mergeCell ref="F9:U9"/>
    <mergeCell ref="A1:B1"/>
    <mergeCell ref="A3:B3"/>
    <mergeCell ref="A5:B5"/>
    <mergeCell ref="H5:K5"/>
    <mergeCell ref="Y5:AB5"/>
    <mergeCell ref="W9:AE9"/>
    <mergeCell ref="AI5:AL5"/>
    <mergeCell ref="AG9:AR9"/>
    <mergeCell ref="AT9:AU9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1"/>
  <sheetViews>
    <sheetView workbookViewId="0">
      <pane xSplit="5" topLeftCell="F1" activePane="topRight" state="frozen"/>
      <selection pane="topRight" activeCell="AK17" sqref="AK17"/>
    </sheetView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6" width="6.5703125" customWidth="1"/>
    <col min="7" max="7" width="5.7109375" customWidth="1"/>
    <col min="8" max="8" width="3.140625" customWidth="1"/>
    <col min="9" max="18" width="5.7109375" customWidth="1"/>
    <col min="19" max="19" width="7.5703125" customWidth="1"/>
    <col min="20" max="20" width="6.5703125" customWidth="1"/>
    <col min="21" max="21" width="3.42578125" customWidth="1"/>
    <col min="22" max="22" width="5.7109375" customWidth="1"/>
    <col min="23" max="23" width="5.5703125" customWidth="1"/>
    <col min="24" max="24" width="4.5703125" customWidth="1"/>
    <col min="25" max="25" width="6" customWidth="1"/>
    <col min="26" max="26" width="7.140625" customWidth="1"/>
    <col min="27" max="27" width="5.140625" customWidth="1"/>
    <col min="28" max="30" width="7.140625" customWidth="1"/>
    <col min="31" max="31" width="3.140625" customWidth="1"/>
    <col min="32" max="32" width="5.42578125" customWidth="1"/>
    <col min="33" max="33" width="5.7109375" customWidth="1"/>
    <col min="34" max="36" width="6.42578125" customWidth="1"/>
    <col min="37" max="37" width="5.85546875" customWidth="1"/>
    <col min="38" max="38" width="6" customWidth="1"/>
    <col min="39" max="39" width="5.85546875" customWidth="1"/>
    <col min="40" max="40" width="6.85546875" customWidth="1"/>
    <col min="41" max="41" width="7.140625" customWidth="1"/>
    <col min="42" max="42" width="6.5703125" customWidth="1"/>
    <col min="43" max="43" width="7" customWidth="1"/>
    <col min="44" max="44" width="3.140625" customWidth="1"/>
    <col min="45" max="45" width="10" customWidth="1"/>
    <col min="48" max="48" width="5.42578125" customWidth="1"/>
    <col min="51" max="51" width="11.28515625" customWidth="1"/>
  </cols>
  <sheetData>
    <row r="1" spans="1:52" x14ac:dyDescent="0.2">
      <c r="A1" s="130" t="str">
        <f>CompInfo!B1</f>
        <v>Vaulting SA</v>
      </c>
      <c r="B1" s="130"/>
      <c r="C1" s="15"/>
      <c r="Z1" s="4"/>
    </row>
    <row r="2" spans="1:52" x14ac:dyDescent="0.2">
      <c r="A2" s="130" t="str">
        <f>CompInfo!B2</f>
        <v>Vaulting SA May Competition 2019</v>
      </c>
      <c r="B2" s="130"/>
      <c r="C2" s="15"/>
      <c r="Z2" s="6"/>
    </row>
    <row r="3" spans="1:52" x14ac:dyDescent="0.2">
      <c r="A3" s="130">
        <f>CompInfo!B3</f>
        <v>43611</v>
      </c>
      <c r="B3" s="130"/>
      <c r="C3" s="15"/>
      <c r="Z3" s="6"/>
    </row>
    <row r="4" spans="1:52" x14ac:dyDescent="0.2">
      <c r="A4" s="15"/>
      <c r="B4" s="15"/>
      <c r="C4" s="15"/>
    </row>
    <row r="5" spans="1:52" x14ac:dyDescent="0.2">
      <c r="A5" s="19" t="s">
        <v>63</v>
      </c>
      <c r="B5" s="19"/>
      <c r="C5" s="19" t="s">
        <v>0</v>
      </c>
      <c r="D5" s="40"/>
      <c r="F5" t="s">
        <v>0</v>
      </c>
      <c r="H5" s="124">
        <f>D5</f>
        <v>0</v>
      </c>
      <c r="I5" s="124"/>
      <c r="J5" s="124"/>
      <c r="K5" s="124"/>
      <c r="U5" s="72"/>
      <c r="V5" t="s">
        <v>66</v>
      </c>
      <c r="X5" s="124">
        <f>D6</f>
        <v>0</v>
      </c>
      <c r="Y5" s="124"/>
      <c r="Z5" s="124"/>
      <c r="AA5" s="124"/>
      <c r="AE5" s="72"/>
      <c r="AF5" t="s">
        <v>0</v>
      </c>
      <c r="AH5" s="124">
        <f>D5</f>
        <v>0</v>
      </c>
      <c r="AI5" s="124"/>
      <c r="AJ5" s="124"/>
      <c r="AK5" s="124"/>
      <c r="AR5" s="72"/>
      <c r="AS5" s="76" t="s">
        <v>66</v>
      </c>
      <c r="AT5" s="84">
        <f>D6</f>
        <v>0</v>
      </c>
      <c r="AU5" s="84"/>
      <c r="AV5" s="80"/>
      <c r="AW5" s="49"/>
      <c r="AX5" s="49"/>
    </row>
    <row r="6" spans="1:52" s="7" customFormat="1" x14ac:dyDescent="0.2">
      <c r="A6" s="15"/>
      <c r="B6" s="15"/>
      <c r="C6" s="19" t="s">
        <v>66</v>
      </c>
      <c r="D6" s="7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63"/>
      <c r="V6" s="34"/>
      <c r="W6" s="34"/>
      <c r="X6" s="34"/>
      <c r="Y6" s="34"/>
      <c r="Z6" s="34"/>
      <c r="AA6" s="34"/>
      <c r="AB6" s="34"/>
      <c r="AC6" s="34"/>
      <c r="AD6" s="34"/>
      <c r="AE6" s="63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63"/>
      <c r="AS6" s="77"/>
      <c r="AT6" s="77"/>
      <c r="AU6" s="77"/>
      <c r="AV6" s="81"/>
      <c r="AW6" s="50"/>
      <c r="AX6" s="50"/>
      <c r="AY6" s="34"/>
      <c r="AZ6" s="34"/>
    </row>
    <row r="7" spans="1:52" x14ac:dyDescent="0.2">
      <c r="U7" s="72"/>
      <c r="AE7" s="72"/>
      <c r="AR7" s="72"/>
      <c r="AS7" s="76"/>
      <c r="AT7" s="76"/>
      <c r="AU7" s="76"/>
      <c r="AV7" s="80"/>
      <c r="AW7" s="49"/>
      <c r="AX7" s="49"/>
    </row>
    <row r="8" spans="1:52" x14ac:dyDescent="0.2">
      <c r="F8" s="125" t="s">
        <v>1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"/>
      <c r="V8" s="133" t="s">
        <v>1</v>
      </c>
      <c r="W8" s="133"/>
      <c r="X8" s="133"/>
      <c r="Y8" s="133"/>
      <c r="Z8" s="133"/>
      <c r="AA8" s="133"/>
      <c r="AB8" s="133"/>
      <c r="AC8" s="133"/>
      <c r="AD8" s="133"/>
      <c r="AE8" s="72"/>
      <c r="AF8" s="125" t="s">
        <v>2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72"/>
      <c r="AS8" s="129" t="s">
        <v>2</v>
      </c>
      <c r="AT8" s="129"/>
      <c r="AU8" s="129"/>
      <c r="AV8" s="2"/>
      <c r="AW8" s="49"/>
      <c r="AX8" s="49"/>
    </row>
    <row r="9" spans="1:52" x14ac:dyDescent="0.2">
      <c r="F9" s="34" t="s">
        <v>7</v>
      </c>
      <c r="G9" s="34"/>
      <c r="H9" s="34"/>
      <c r="I9" s="34"/>
      <c r="J9" s="34"/>
      <c r="K9" t="s">
        <v>7</v>
      </c>
      <c r="T9" s="34" t="s">
        <v>34</v>
      </c>
      <c r="U9" s="8"/>
      <c r="AD9" s="34" t="s">
        <v>34</v>
      </c>
      <c r="AE9" s="63"/>
      <c r="AF9" t="s">
        <v>7</v>
      </c>
      <c r="AK9" t="s">
        <v>7</v>
      </c>
      <c r="AL9" s="34" t="s">
        <v>74</v>
      </c>
      <c r="AM9" s="34"/>
      <c r="AN9" s="34"/>
      <c r="AO9" s="34"/>
      <c r="AP9" s="34"/>
      <c r="AQ9" s="34" t="s">
        <v>74</v>
      </c>
      <c r="AR9" s="63"/>
      <c r="AS9" s="77"/>
      <c r="AT9" s="77"/>
      <c r="AU9" s="77"/>
      <c r="AV9" s="2"/>
      <c r="AW9" s="49"/>
      <c r="AX9" s="49"/>
      <c r="AY9" s="34"/>
    </row>
    <row r="10" spans="1:52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4" t="s">
        <v>67</v>
      </c>
      <c r="G10" s="34" t="s">
        <v>68</v>
      </c>
      <c r="H10" s="34" t="s">
        <v>69</v>
      </c>
      <c r="I10" s="34" t="s">
        <v>70</v>
      </c>
      <c r="J10" s="34" t="s">
        <v>71</v>
      </c>
      <c r="K10" s="34" t="s">
        <v>4</v>
      </c>
      <c r="L10" s="34" t="s">
        <v>10</v>
      </c>
      <c r="M10" s="34" t="s">
        <v>46</v>
      </c>
      <c r="N10" s="34" t="s">
        <v>11</v>
      </c>
      <c r="O10" s="34" t="s">
        <v>15</v>
      </c>
      <c r="P10" s="34" t="s">
        <v>13</v>
      </c>
      <c r="Q10" s="34" t="s">
        <v>12</v>
      </c>
      <c r="R10" s="34" t="s">
        <v>14</v>
      </c>
      <c r="S10" s="34" t="s">
        <v>35</v>
      </c>
      <c r="T10" s="34" t="s">
        <v>36</v>
      </c>
      <c r="U10" s="8"/>
      <c r="V10" s="34" t="s">
        <v>10</v>
      </c>
      <c r="W10" s="34" t="s">
        <v>46</v>
      </c>
      <c r="X10" s="34" t="s">
        <v>11</v>
      </c>
      <c r="Y10" s="34" t="s">
        <v>15</v>
      </c>
      <c r="Z10" s="34" t="s">
        <v>13</v>
      </c>
      <c r="AA10" s="34" t="s">
        <v>12</v>
      </c>
      <c r="AB10" s="34" t="s">
        <v>14</v>
      </c>
      <c r="AC10" s="34" t="s">
        <v>35</v>
      </c>
      <c r="AD10" s="34" t="s">
        <v>36</v>
      </c>
      <c r="AE10" s="63"/>
      <c r="AF10" s="34" t="s">
        <v>67</v>
      </c>
      <c r="AG10" s="34" t="s">
        <v>68</v>
      </c>
      <c r="AH10" s="34" t="s">
        <v>69</v>
      </c>
      <c r="AI10" s="34" t="s">
        <v>70</v>
      </c>
      <c r="AJ10" s="34" t="s">
        <v>71</v>
      </c>
      <c r="AK10" s="34" t="s">
        <v>4</v>
      </c>
      <c r="AL10" s="34" t="s">
        <v>75</v>
      </c>
      <c r="AM10" s="34" t="s">
        <v>76</v>
      </c>
      <c r="AN10" s="34" t="s">
        <v>77</v>
      </c>
      <c r="AO10" s="34" t="s">
        <v>78</v>
      </c>
      <c r="AP10" s="34" t="s">
        <v>79</v>
      </c>
      <c r="AQ10" s="34" t="s">
        <v>4</v>
      </c>
      <c r="AR10" s="63"/>
      <c r="AS10" s="77" t="s">
        <v>27</v>
      </c>
      <c r="AT10" s="85" t="s">
        <v>83</v>
      </c>
      <c r="AU10" s="77" t="s">
        <v>29</v>
      </c>
      <c r="AV10" s="10"/>
      <c r="AW10" s="50" t="s">
        <v>43</v>
      </c>
      <c r="AX10" s="50" t="s">
        <v>44</v>
      </c>
      <c r="AY10" s="35" t="s">
        <v>54</v>
      </c>
      <c r="AZ10" s="35" t="s">
        <v>30</v>
      </c>
    </row>
    <row r="11" spans="1:52" x14ac:dyDescent="0.2">
      <c r="A11">
        <v>1</v>
      </c>
      <c r="C11" s="1"/>
      <c r="D11" s="1"/>
      <c r="E11" s="1"/>
      <c r="F11" s="26"/>
      <c r="G11" s="26"/>
      <c r="H11" s="26"/>
      <c r="I11" s="26"/>
      <c r="J11" s="26"/>
      <c r="K11" s="26"/>
      <c r="L11" s="11"/>
      <c r="M11" s="11"/>
      <c r="N11" s="11"/>
      <c r="O11" s="11"/>
      <c r="P11" s="11"/>
      <c r="Q11" s="11"/>
      <c r="R11" s="11"/>
      <c r="S11" s="13">
        <f t="shared" ref="S11:S16" si="0">SUM(L11:R11)</f>
        <v>0</v>
      </c>
      <c r="T11" s="26"/>
      <c r="U11" s="1"/>
      <c r="V11" s="11"/>
      <c r="W11" s="11"/>
      <c r="X11" s="11"/>
      <c r="Y11" s="11"/>
      <c r="Z11" s="11"/>
      <c r="AA11" s="11"/>
      <c r="AB11" s="11"/>
      <c r="AC11" s="13">
        <f t="shared" ref="AC11:AC16" si="1">SUM(V11:AB11)</f>
        <v>0</v>
      </c>
      <c r="AD11" s="26"/>
      <c r="AE11" s="64"/>
      <c r="AF11" s="27"/>
      <c r="AG11" s="27"/>
      <c r="AH11" s="27"/>
      <c r="AI11" s="27"/>
      <c r="AJ11" s="27"/>
      <c r="AK11" s="26"/>
      <c r="AL11" s="26"/>
      <c r="AM11" s="26"/>
      <c r="AN11" s="26"/>
      <c r="AO11" s="26"/>
      <c r="AP11" s="26"/>
      <c r="AQ11" s="26"/>
      <c r="AR11" s="64"/>
      <c r="AS11" s="75"/>
      <c r="AT11" s="75"/>
      <c r="AU11" s="75"/>
      <c r="AV11" s="2"/>
      <c r="AW11" s="72"/>
      <c r="AX11" s="72"/>
      <c r="AY11" s="82"/>
      <c r="AZ11" s="83"/>
    </row>
    <row r="12" spans="1:52" x14ac:dyDescent="0.2">
      <c r="A12">
        <v>2</v>
      </c>
      <c r="C12" s="1"/>
      <c r="D12" s="1"/>
      <c r="E12" s="1"/>
      <c r="F12" s="26"/>
      <c r="G12" s="26"/>
      <c r="H12" s="26"/>
      <c r="I12" s="26"/>
      <c r="J12" s="26"/>
      <c r="K12" s="26"/>
      <c r="L12" s="11"/>
      <c r="M12" s="11"/>
      <c r="N12" s="11"/>
      <c r="O12" s="11"/>
      <c r="P12" s="11"/>
      <c r="Q12" s="11"/>
      <c r="R12" s="11"/>
      <c r="S12" s="13">
        <f t="shared" si="0"/>
        <v>0</v>
      </c>
      <c r="T12" s="26"/>
      <c r="U12" s="1"/>
      <c r="V12" s="11"/>
      <c r="W12" s="11"/>
      <c r="X12" s="11"/>
      <c r="Y12" s="11"/>
      <c r="Z12" s="11"/>
      <c r="AA12" s="11"/>
      <c r="AB12" s="11"/>
      <c r="AC12" s="13">
        <f t="shared" si="1"/>
        <v>0</v>
      </c>
      <c r="AD12" s="26"/>
      <c r="AE12" s="64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72"/>
      <c r="AS12" s="74"/>
      <c r="AT12" s="74"/>
      <c r="AU12" s="74"/>
      <c r="AV12" s="2"/>
      <c r="AW12" s="72"/>
      <c r="AX12" s="72"/>
      <c r="AY12" s="83"/>
      <c r="AZ12" s="83"/>
    </row>
    <row r="13" spans="1:52" x14ac:dyDescent="0.2">
      <c r="A13">
        <v>3</v>
      </c>
      <c r="C13" s="1"/>
      <c r="D13" s="1"/>
      <c r="E13" s="1"/>
      <c r="F13" s="26"/>
      <c r="G13" s="26"/>
      <c r="H13" s="26"/>
      <c r="I13" s="26"/>
      <c r="J13" s="26"/>
      <c r="K13" s="26"/>
      <c r="L13" s="11"/>
      <c r="M13" s="11"/>
      <c r="N13" s="11"/>
      <c r="O13" s="11"/>
      <c r="P13" s="11"/>
      <c r="Q13" s="11"/>
      <c r="R13" s="11"/>
      <c r="S13" s="13">
        <f t="shared" si="0"/>
        <v>0</v>
      </c>
      <c r="T13" s="26"/>
      <c r="U13" s="1"/>
      <c r="V13" s="11"/>
      <c r="W13" s="11"/>
      <c r="X13" s="11"/>
      <c r="Y13" s="11"/>
      <c r="Z13" s="11"/>
      <c r="AA13" s="11"/>
      <c r="AB13" s="11"/>
      <c r="AC13" s="13">
        <f t="shared" si="1"/>
        <v>0</v>
      </c>
      <c r="AD13" s="26"/>
      <c r="AE13" s="64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72"/>
      <c r="AS13" s="74"/>
      <c r="AT13" s="74"/>
      <c r="AU13" s="74"/>
      <c r="AV13" s="2"/>
      <c r="AW13" s="72"/>
      <c r="AX13" s="72"/>
      <c r="AY13" s="83"/>
      <c r="AZ13" s="83"/>
    </row>
    <row r="14" spans="1:52" x14ac:dyDescent="0.2">
      <c r="A14">
        <v>4</v>
      </c>
      <c r="C14" s="1"/>
      <c r="D14" s="1"/>
      <c r="E14" s="1"/>
      <c r="F14" s="26"/>
      <c r="G14" s="26"/>
      <c r="H14" s="26"/>
      <c r="I14" s="26"/>
      <c r="J14" s="26"/>
      <c r="K14" s="26"/>
      <c r="L14" s="11"/>
      <c r="M14" s="11"/>
      <c r="N14" s="11"/>
      <c r="O14" s="11"/>
      <c r="P14" s="11"/>
      <c r="Q14" s="11"/>
      <c r="R14" s="11"/>
      <c r="S14" s="13">
        <f t="shared" si="0"/>
        <v>0</v>
      </c>
      <c r="T14" s="26"/>
      <c r="U14" s="1"/>
      <c r="V14" s="11"/>
      <c r="W14" s="11"/>
      <c r="X14" s="11"/>
      <c r="Y14" s="11"/>
      <c r="Z14" s="11"/>
      <c r="AA14" s="11"/>
      <c r="AB14" s="11"/>
      <c r="AC14" s="13">
        <f t="shared" si="1"/>
        <v>0</v>
      </c>
      <c r="AD14" s="26"/>
      <c r="AE14" s="64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72"/>
      <c r="AS14" s="74"/>
      <c r="AT14" s="74"/>
      <c r="AU14" s="74"/>
      <c r="AV14" s="2"/>
      <c r="AW14" s="72"/>
      <c r="AX14" s="72"/>
      <c r="AY14" s="83"/>
      <c r="AZ14" s="83"/>
    </row>
    <row r="15" spans="1:52" x14ac:dyDescent="0.2">
      <c r="A15">
        <v>5</v>
      </c>
      <c r="C15" s="1"/>
      <c r="D15" s="1"/>
      <c r="E15" s="1"/>
      <c r="F15" s="26"/>
      <c r="G15" s="26"/>
      <c r="H15" s="26"/>
      <c r="I15" s="26"/>
      <c r="J15" s="26"/>
      <c r="K15" s="26"/>
      <c r="L15" s="11"/>
      <c r="M15" s="11"/>
      <c r="N15" s="11"/>
      <c r="O15" s="11"/>
      <c r="P15" s="11"/>
      <c r="Q15" s="11"/>
      <c r="R15" s="11"/>
      <c r="S15" s="13">
        <f t="shared" si="0"/>
        <v>0</v>
      </c>
      <c r="T15" s="26"/>
      <c r="U15" s="1"/>
      <c r="V15" s="11"/>
      <c r="W15" s="11"/>
      <c r="X15" s="11"/>
      <c r="Y15" s="11"/>
      <c r="Z15" s="11"/>
      <c r="AA15" s="11"/>
      <c r="AB15" s="11"/>
      <c r="AC15" s="13">
        <f t="shared" si="1"/>
        <v>0</v>
      </c>
      <c r="AD15" s="26"/>
      <c r="AE15" s="6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72"/>
      <c r="AS15" s="74"/>
      <c r="AT15" s="74"/>
      <c r="AU15" s="74"/>
      <c r="AV15" s="2"/>
      <c r="AW15" s="72"/>
      <c r="AX15" s="72"/>
      <c r="AY15" s="83"/>
      <c r="AZ15" s="83"/>
    </row>
    <row r="16" spans="1:52" x14ac:dyDescent="0.2">
      <c r="A16">
        <v>6</v>
      </c>
      <c r="C16" s="1"/>
      <c r="D16" s="1"/>
      <c r="E16" s="1"/>
      <c r="F16" s="26"/>
      <c r="G16" s="26"/>
      <c r="H16" s="26"/>
      <c r="I16" s="26"/>
      <c r="J16" s="26"/>
      <c r="K16" s="26"/>
      <c r="L16" s="11"/>
      <c r="M16" s="11"/>
      <c r="N16" s="11"/>
      <c r="O16" s="11"/>
      <c r="P16" s="11"/>
      <c r="Q16" s="11"/>
      <c r="R16" s="11"/>
      <c r="S16" s="13">
        <f t="shared" si="0"/>
        <v>0</v>
      </c>
      <c r="T16" s="26"/>
      <c r="U16" s="1"/>
      <c r="V16" s="11"/>
      <c r="W16" s="11"/>
      <c r="X16" s="11"/>
      <c r="Y16" s="11"/>
      <c r="Z16" s="11"/>
      <c r="AA16" s="11"/>
      <c r="AB16" s="11"/>
      <c r="AC16" s="13">
        <f t="shared" si="1"/>
        <v>0</v>
      </c>
      <c r="AD16" s="26"/>
      <c r="AE16" s="6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72"/>
      <c r="AS16" s="74"/>
      <c r="AT16" s="74"/>
      <c r="AU16" s="74"/>
      <c r="AV16" s="2"/>
      <c r="AW16" s="72"/>
      <c r="AX16" s="72"/>
      <c r="AY16" s="83"/>
      <c r="AZ16" s="83"/>
    </row>
    <row r="17" spans="1:52" x14ac:dyDescent="0.2">
      <c r="A17" s="25" t="s">
        <v>33</v>
      </c>
      <c r="F17" s="11"/>
      <c r="G17" s="11"/>
      <c r="H17" s="11"/>
      <c r="I17" s="11"/>
      <c r="J17" s="11"/>
      <c r="K17" s="13">
        <f>(F17*0.3)+(G17*0.25)+(H17*0.25)+(I17*0.15)+(J17*0.05)</f>
        <v>0</v>
      </c>
      <c r="L17" s="1"/>
      <c r="M17" s="1"/>
      <c r="N17" s="1"/>
      <c r="O17" s="1"/>
      <c r="P17" s="1"/>
      <c r="Q17" s="1" t="s">
        <v>37</v>
      </c>
      <c r="R17" s="1"/>
      <c r="S17" s="13">
        <f>SUM(S11:S16)</f>
        <v>0</v>
      </c>
      <c r="T17" s="13">
        <f>(S17/6)/7</f>
        <v>0</v>
      </c>
      <c r="U17" s="1"/>
      <c r="V17" s="1"/>
      <c r="W17" s="1"/>
      <c r="X17" s="1"/>
      <c r="Y17" s="1"/>
      <c r="Z17" s="1"/>
      <c r="AA17" s="137" t="s">
        <v>37</v>
      </c>
      <c r="AB17" s="137"/>
      <c r="AC17" s="13">
        <f>SUM(AC11:AC16)</f>
        <v>0</v>
      </c>
      <c r="AD17" s="13">
        <f>(AC17/6)/7</f>
        <v>0</v>
      </c>
      <c r="AE17" s="64"/>
      <c r="AF17" s="14"/>
      <c r="AG17" s="11"/>
      <c r="AH17" s="73"/>
      <c r="AI17" s="14"/>
      <c r="AJ17" s="11"/>
      <c r="AK17" s="13">
        <f>(AF17*0.1)+(AG17*0.1)+(AH17*0.3)+(AI17*0.3)+(AJ17*0.2)</f>
        <v>0</v>
      </c>
      <c r="AL17" s="73"/>
      <c r="AM17" s="73"/>
      <c r="AN17" s="73"/>
      <c r="AO17" s="73"/>
      <c r="AP17" s="73"/>
      <c r="AQ17" s="13">
        <f>(AL17*0.25)+(AM17*0.25)+(AN17*0.2)+(AO17*0.2)+(AP17*0.1)</f>
        <v>0</v>
      </c>
      <c r="AR17" s="64"/>
      <c r="AS17" s="79"/>
      <c r="AT17" s="86" t="s">
        <v>80</v>
      </c>
      <c r="AU17" s="78">
        <f>AS17</f>
        <v>0</v>
      </c>
      <c r="AV17" s="2"/>
      <c r="AW17" s="42">
        <f>(K17*0.25)+(T17*0.375)+(AD17*0.375)</f>
        <v>0</v>
      </c>
      <c r="AX17" s="42">
        <f>(AK17*0.25)+(AQ17*0.25)+(AU17*0.5)</f>
        <v>0</v>
      </c>
      <c r="AY17" s="44">
        <f>AVERAGE(AW17:AX17)</f>
        <v>0</v>
      </c>
      <c r="AZ17" s="5"/>
    </row>
    <row r="19" spans="1:52" x14ac:dyDescent="0.2">
      <c r="B19" s="28"/>
    </row>
    <row r="21" spans="1:52" x14ac:dyDescent="0.2">
      <c r="B21" s="29"/>
    </row>
  </sheetData>
  <mergeCells count="11">
    <mergeCell ref="A1:B1"/>
    <mergeCell ref="A2:B2"/>
    <mergeCell ref="A3:B3"/>
    <mergeCell ref="H5:K5"/>
    <mergeCell ref="F8:T8"/>
    <mergeCell ref="AS8:AU8"/>
    <mergeCell ref="AA17:AB17"/>
    <mergeCell ref="X5:AA5"/>
    <mergeCell ref="AH5:AK5"/>
    <mergeCell ref="V8:AD8"/>
    <mergeCell ref="AF8:AQ8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1"/>
  <sheetViews>
    <sheetView zoomScale="90" zoomScaleNormal="90" workbookViewId="0">
      <pane xSplit="5" topLeftCell="F1" activePane="topRight" state="frozen"/>
      <selection pane="topRight" activeCell="AM18" sqref="AM18"/>
    </sheetView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6" width="6.5703125" customWidth="1"/>
    <col min="7" max="7" width="5.7109375" customWidth="1"/>
    <col min="8" max="8" width="3.140625" customWidth="1"/>
    <col min="9" max="16" width="5.7109375" customWidth="1"/>
    <col min="17" max="17" width="6.85546875" customWidth="1"/>
    <col min="18" max="18" width="5.7109375" customWidth="1"/>
    <col min="19" max="20" width="7.5703125" customWidth="1"/>
    <col min="21" max="21" width="6.5703125" customWidth="1"/>
    <col min="22" max="22" width="3.42578125" customWidth="1"/>
    <col min="23" max="24" width="5.7109375" customWidth="1"/>
    <col min="25" max="25" width="4.85546875" customWidth="1"/>
    <col min="26" max="26" width="5.7109375" customWidth="1"/>
    <col min="27" max="27" width="6.5703125" customWidth="1"/>
    <col min="28" max="28" width="7" customWidth="1"/>
    <col min="29" max="29" width="5.85546875" customWidth="1"/>
    <col min="30" max="30" width="7.7109375" customWidth="1"/>
    <col min="31" max="32" width="6.42578125" customWidth="1"/>
    <col min="33" max="33" width="3.7109375" customWidth="1"/>
    <col min="34" max="34" width="5.7109375" customWidth="1"/>
    <col min="35" max="35" width="6.28515625" customWidth="1"/>
    <col min="36" max="36" width="6" customWidth="1"/>
    <col min="37" max="37" width="6.5703125" customWidth="1"/>
    <col min="38" max="38" width="7.140625" customWidth="1"/>
    <col min="39" max="39" width="5.85546875" customWidth="1"/>
    <col min="40" max="40" width="6.42578125" customWidth="1"/>
    <col min="41" max="41" width="7.28515625" customWidth="1"/>
    <col min="42" max="42" width="6.85546875" customWidth="1"/>
    <col min="43" max="44" width="7.140625" customWidth="1"/>
    <col min="45" max="45" width="6.28515625" customWidth="1"/>
    <col min="46" max="46" width="3.85546875" customWidth="1"/>
    <col min="47" max="47" width="9.5703125" customWidth="1"/>
    <col min="53" max="53" width="10.5703125" customWidth="1"/>
  </cols>
  <sheetData>
    <row r="1" spans="1:54" x14ac:dyDescent="0.2">
      <c r="A1" s="130" t="str">
        <f>CompInfo!B1</f>
        <v>Vaulting SA</v>
      </c>
      <c r="B1" s="130"/>
      <c r="C1" s="15"/>
      <c r="AB1" s="4"/>
    </row>
    <row r="2" spans="1:54" x14ac:dyDescent="0.2">
      <c r="A2" s="130" t="str">
        <f>CompInfo!B2</f>
        <v>Vaulting SA May Competition 2019</v>
      </c>
      <c r="B2" s="130"/>
      <c r="C2" s="15"/>
      <c r="AB2" s="6"/>
    </row>
    <row r="3" spans="1:54" x14ac:dyDescent="0.2">
      <c r="A3" s="130">
        <f>CompInfo!B3</f>
        <v>43611</v>
      </c>
      <c r="B3" s="130"/>
      <c r="C3" s="15"/>
      <c r="AB3" s="6"/>
    </row>
    <row r="4" spans="1:54" x14ac:dyDescent="0.2">
      <c r="A4" s="15"/>
      <c r="B4" s="15"/>
      <c r="C4" s="15"/>
    </row>
    <row r="5" spans="1:54" x14ac:dyDescent="0.2">
      <c r="A5" s="19" t="s">
        <v>64</v>
      </c>
      <c r="B5" s="19"/>
      <c r="C5" s="19" t="s">
        <v>0</v>
      </c>
      <c r="D5" s="40"/>
      <c r="F5" t="s">
        <v>0</v>
      </c>
      <c r="H5" s="124">
        <f>D5</f>
        <v>0</v>
      </c>
      <c r="I5" s="124"/>
      <c r="J5" s="124"/>
      <c r="K5" s="124"/>
      <c r="V5" s="72"/>
      <c r="W5" t="s">
        <v>66</v>
      </c>
      <c r="Y5" s="124">
        <f>D6</f>
        <v>0</v>
      </c>
      <c r="Z5" s="124"/>
      <c r="AA5" s="124"/>
      <c r="AB5" s="124"/>
      <c r="AG5" s="72"/>
      <c r="AH5" t="s">
        <v>0</v>
      </c>
      <c r="AJ5" s="124">
        <f>D5</f>
        <v>0</v>
      </c>
      <c r="AK5" s="124"/>
      <c r="AL5" s="124"/>
      <c r="AM5" s="124"/>
      <c r="AT5" s="72"/>
      <c r="AU5" s="76" t="s">
        <v>66</v>
      </c>
      <c r="AV5" s="84">
        <f>D6</f>
        <v>0</v>
      </c>
      <c r="AW5" s="84"/>
      <c r="AX5" s="80"/>
      <c r="AY5" s="49"/>
      <c r="AZ5" s="49"/>
    </row>
    <row r="6" spans="1:54" s="7" customFormat="1" x14ac:dyDescent="0.2">
      <c r="A6" s="15"/>
      <c r="B6" s="15"/>
      <c r="C6" s="19" t="s">
        <v>66</v>
      </c>
      <c r="D6" s="71"/>
      <c r="V6" s="63"/>
      <c r="AG6" s="63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63"/>
      <c r="AU6" s="77"/>
      <c r="AV6" s="77"/>
      <c r="AW6" s="77"/>
      <c r="AX6" s="81"/>
      <c r="AY6" s="50"/>
      <c r="AZ6" s="50"/>
      <c r="BA6" s="34"/>
      <c r="BB6" s="34"/>
    </row>
    <row r="7" spans="1:54" x14ac:dyDescent="0.2">
      <c r="V7" s="72"/>
      <c r="AG7" s="72"/>
      <c r="AT7" s="72"/>
      <c r="AU7" s="76"/>
      <c r="AV7" s="76"/>
      <c r="AW7" s="76"/>
      <c r="AX7" s="80"/>
      <c r="AY7" s="49"/>
      <c r="AZ7" s="49"/>
    </row>
    <row r="8" spans="1:54" x14ac:dyDescent="0.2">
      <c r="F8" s="125" t="s">
        <v>1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87"/>
      <c r="W8" s="125" t="s">
        <v>1</v>
      </c>
      <c r="X8" s="125"/>
      <c r="Y8" s="125"/>
      <c r="Z8" s="125"/>
      <c r="AA8" s="125"/>
      <c r="AB8" s="125"/>
      <c r="AC8" s="125"/>
      <c r="AD8" s="125"/>
      <c r="AE8" s="125"/>
      <c r="AF8" s="125"/>
      <c r="AG8" s="72"/>
      <c r="AH8" s="125" t="s">
        <v>2</v>
      </c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72"/>
      <c r="AU8" s="129" t="s">
        <v>2</v>
      </c>
      <c r="AV8" s="129"/>
      <c r="AW8" s="129"/>
      <c r="AX8" s="2"/>
      <c r="AY8" s="49"/>
      <c r="AZ8" s="49"/>
    </row>
    <row r="9" spans="1:54" x14ac:dyDescent="0.2">
      <c r="F9" s="34" t="s">
        <v>7</v>
      </c>
      <c r="G9" s="34"/>
      <c r="H9" s="34"/>
      <c r="I9" s="34"/>
      <c r="J9" s="34"/>
      <c r="K9" t="s">
        <v>7</v>
      </c>
      <c r="U9" s="7" t="s">
        <v>34</v>
      </c>
      <c r="V9" s="72"/>
      <c r="AF9" s="34" t="s">
        <v>34</v>
      </c>
      <c r="AG9" s="63"/>
      <c r="AH9" t="s">
        <v>7</v>
      </c>
      <c r="AM9" t="s">
        <v>7</v>
      </c>
      <c r="AN9" s="34" t="s">
        <v>74</v>
      </c>
      <c r="AO9" s="34"/>
      <c r="AP9" s="34"/>
      <c r="AQ9" s="34"/>
      <c r="AR9" s="34"/>
      <c r="AS9" s="34" t="s">
        <v>74</v>
      </c>
      <c r="AT9" s="63"/>
      <c r="AU9" s="77"/>
      <c r="AV9" s="77"/>
      <c r="AW9" s="77"/>
      <c r="AX9" s="2"/>
      <c r="AY9" s="49"/>
      <c r="AZ9" s="49"/>
      <c r="BA9" s="34"/>
    </row>
    <row r="10" spans="1:54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4" t="s">
        <v>67</v>
      </c>
      <c r="G10" s="34" t="s">
        <v>68</v>
      </c>
      <c r="H10" s="34" t="s">
        <v>69</v>
      </c>
      <c r="I10" s="34" t="s">
        <v>70</v>
      </c>
      <c r="J10" s="34" t="s">
        <v>71</v>
      </c>
      <c r="K10" s="34" t="s">
        <v>4</v>
      </c>
      <c r="L10" s="7" t="s">
        <v>10</v>
      </c>
      <c r="M10" s="7" t="s">
        <v>46</v>
      </c>
      <c r="N10" s="7" t="s">
        <v>11</v>
      </c>
      <c r="O10" s="7" t="s">
        <v>31</v>
      </c>
      <c r="P10" s="7" t="s">
        <v>49</v>
      </c>
      <c r="Q10" s="7" t="s">
        <v>50</v>
      </c>
      <c r="R10" s="7" t="s">
        <v>32</v>
      </c>
      <c r="S10" s="7" t="s">
        <v>51</v>
      </c>
      <c r="T10" s="7" t="s">
        <v>35</v>
      </c>
      <c r="U10" s="7" t="s">
        <v>36</v>
      </c>
      <c r="V10" s="63"/>
      <c r="W10" s="34" t="s">
        <v>10</v>
      </c>
      <c r="X10" s="34" t="s">
        <v>46</v>
      </c>
      <c r="Y10" s="34" t="s">
        <v>11</v>
      </c>
      <c r="Z10" s="34" t="s">
        <v>31</v>
      </c>
      <c r="AA10" s="34" t="s">
        <v>49</v>
      </c>
      <c r="AB10" s="34" t="s">
        <v>50</v>
      </c>
      <c r="AC10" s="34" t="s">
        <v>32</v>
      </c>
      <c r="AD10" s="34" t="s">
        <v>51</v>
      </c>
      <c r="AE10" s="34" t="s">
        <v>35</v>
      </c>
      <c r="AF10" s="34" t="s">
        <v>36</v>
      </c>
      <c r="AG10" s="63"/>
      <c r="AH10" s="34" t="s">
        <v>67</v>
      </c>
      <c r="AI10" s="34" t="s">
        <v>68</v>
      </c>
      <c r="AJ10" s="34" t="s">
        <v>69</v>
      </c>
      <c r="AK10" s="34" t="s">
        <v>70</v>
      </c>
      <c r="AL10" s="34" t="s">
        <v>71</v>
      </c>
      <c r="AM10" s="34" t="s">
        <v>4</v>
      </c>
      <c r="AN10" s="34" t="s">
        <v>75</v>
      </c>
      <c r="AO10" s="34" t="s">
        <v>76</v>
      </c>
      <c r="AP10" s="34" t="s">
        <v>77</v>
      </c>
      <c r="AQ10" s="34" t="s">
        <v>78</v>
      </c>
      <c r="AR10" s="34" t="s">
        <v>79</v>
      </c>
      <c r="AS10" s="34" t="s">
        <v>4</v>
      </c>
      <c r="AT10" s="63"/>
      <c r="AU10" s="77" t="s">
        <v>27</v>
      </c>
      <c r="AV10" s="85" t="s">
        <v>83</v>
      </c>
      <c r="AW10" s="77" t="s">
        <v>29</v>
      </c>
      <c r="AX10" s="10"/>
      <c r="AY10" s="50" t="s">
        <v>43</v>
      </c>
      <c r="AZ10" s="50" t="s">
        <v>44</v>
      </c>
      <c r="BA10" s="35" t="s">
        <v>54</v>
      </c>
      <c r="BB10" s="35" t="s">
        <v>30</v>
      </c>
    </row>
    <row r="11" spans="1:54" x14ac:dyDescent="0.2">
      <c r="A11">
        <v>1</v>
      </c>
      <c r="C11" s="1"/>
      <c r="D11" s="1"/>
      <c r="E11" s="1"/>
      <c r="F11" s="26"/>
      <c r="G11" s="26"/>
      <c r="H11" s="26"/>
      <c r="I11" s="26"/>
      <c r="J11" s="26"/>
      <c r="K11" s="26"/>
      <c r="L11" s="11"/>
      <c r="M11" s="11"/>
      <c r="N11" s="11"/>
      <c r="O11" s="11"/>
      <c r="P11" s="11"/>
      <c r="Q11" s="11"/>
      <c r="R11" s="11"/>
      <c r="S11" s="11"/>
      <c r="T11" s="13">
        <f>SUM(L11:S11)</f>
        <v>0</v>
      </c>
      <c r="U11" s="26"/>
      <c r="V11" s="64"/>
      <c r="W11" s="11"/>
      <c r="X11" s="11"/>
      <c r="Y11" s="11"/>
      <c r="Z11" s="11"/>
      <c r="AA11" s="11"/>
      <c r="AB11" s="11"/>
      <c r="AC11" s="11"/>
      <c r="AD11" s="11"/>
      <c r="AE11" s="13">
        <f>SUM(W11:AD11)</f>
        <v>0</v>
      </c>
      <c r="AF11" s="26"/>
      <c r="AG11" s="64"/>
      <c r="AH11" s="27"/>
      <c r="AI11" s="27"/>
      <c r="AJ11" s="27"/>
      <c r="AK11" s="27"/>
      <c r="AL11" s="27"/>
      <c r="AM11" s="26"/>
      <c r="AN11" s="26"/>
      <c r="AO11" s="26"/>
      <c r="AP11" s="26"/>
      <c r="AQ11" s="26"/>
      <c r="AR11" s="26"/>
      <c r="AS11" s="26"/>
      <c r="AT11" s="64"/>
      <c r="AU11" s="75"/>
      <c r="AV11" s="75"/>
      <c r="AW11" s="75"/>
      <c r="AX11" s="2"/>
      <c r="AY11" s="72"/>
      <c r="AZ11" s="72"/>
      <c r="BA11" s="82"/>
      <c r="BB11" s="83"/>
    </row>
    <row r="12" spans="1:54" x14ac:dyDescent="0.2">
      <c r="A12">
        <v>2</v>
      </c>
      <c r="C12" s="1"/>
      <c r="D12" s="1"/>
      <c r="E12" s="1"/>
      <c r="F12" s="26"/>
      <c r="G12" s="26"/>
      <c r="H12" s="26"/>
      <c r="I12" s="26"/>
      <c r="J12" s="26"/>
      <c r="K12" s="26"/>
      <c r="L12" s="11"/>
      <c r="M12" s="11"/>
      <c r="N12" s="11"/>
      <c r="O12" s="11"/>
      <c r="P12" s="11"/>
      <c r="Q12" s="11"/>
      <c r="R12" s="11"/>
      <c r="S12" s="11"/>
      <c r="T12" s="13">
        <f t="shared" ref="T12:T16" si="0">SUM(L12:S12)</f>
        <v>0</v>
      </c>
      <c r="U12" s="26"/>
      <c r="V12" s="64"/>
      <c r="W12" s="11"/>
      <c r="X12" s="11"/>
      <c r="Y12" s="11"/>
      <c r="Z12" s="11"/>
      <c r="AA12" s="11"/>
      <c r="AB12" s="11"/>
      <c r="AC12" s="11"/>
      <c r="AD12" s="11"/>
      <c r="AE12" s="13">
        <f t="shared" ref="AE12:AE16" si="1">SUM(W12:AD12)</f>
        <v>0</v>
      </c>
      <c r="AF12" s="26"/>
      <c r="AG12" s="6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72"/>
      <c r="AU12" s="74"/>
      <c r="AV12" s="74"/>
      <c r="AW12" s="74"/>
      <c r="AX12" s="2"/>
      <c r="AY12" s="72"/>
      <c r="AZ12" s="72"/>
      <c r="BA12" s="83"/>
      <c r="BB12" s="83"/>
    </row>
    <row r="13" spans="1:54" x14ac:dyDescent="0.2">
      <c r="A13">
        <v>3</v>
      </c>
      <c r="C13" s="1"/>
      <c r="D13" s="1"/>
      <c r="E13" s="1"/>
      <c r="F13" s="26"/>
      <c r="G13" s="26"/>
      <c r="H13" s="26"/>
      <c r="I13" s="26"/>
      <c r="J13" s="26"/>
      <c r="K13" s="26"/>
      <c r="L13" s="11"/>
      <c r="M13" s="11"/>
      <c r="N13" s="11"/>
      <c r="O13" s="11"/>
      <c r="P13" s="11"/>
      <c r="Q13" s="11"/>
      <c r="R13" s="11"/>
      <c r="S13" s="11"/>
      <c r="T13" s="13">
        <f t="shared" si="0"/>
        <v>0</v>
      </c>
      <c r="U13" s="26"/>
      <c r="V13" s="64"/>
      <c r="W13" s="11"/>
      <c r="X13" s="11"/>
      <c r="Y13" s="11"/>
      <c r="Z13" s="11"/>
      <c r="AA13" s="11"/>
      <c r="AB13" s="11"/>
      <c r="AC13" s="11"/>
      <c r="AD13" s="11"/>
      <c r="AE13" s="13">
        <f t="shared" si="1"/>
        <v>0</v>
      </c>
      <c r="AF13" s="26"/>
      <c r="AG13" s="6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72"/>
      <c r="AU13" s="74"/>
      <c r="AV13" s="74"/>
      <c r="AW13" s="74"/>
      <c r="AX13" s="2"/>
      <c r="AY13" s="72"/>
      <c r="AZ13" s="72"/>
      <c r="BA13" s="83"/>
      <c r="BB13" s="83"/>
    </row>
    <row r="14" spans="1:54" x14ac:dyDescent="0.2">
      <c r="A14">
        <v>4</v>
      </c>
      <c r="C14" s="1"/>
      <c r="D14" s="1"/>
      <c r="E14" s="1"/>
      <c r="F14" s="26"/>
      <c r="G14" s="26"/>
      <c r="H14" s="26"/>
      <c r="I14" s="26"/>
      <c r="J14" s="26"/>
      <c r="K14" s="26"/>
      <c r="L14" s="11"/>
      <c r="M14" s="11"/>
      <c r="N14" s="11"/>
      <c r="O14" s="11"/>
      <c r="P14" s="11"/>
      <c r="Q14" s="11"/>
      <c r="R14" s="11"/>
      <c r="S14" s="11"/>
      <c r="T14" s="13">
        <f t="shared" si="0"/>
        <v>0</v>
      </c>
      <c r="U14" s="26"/>
      <c r="V14" s="64"/>
      <c r="W14" s="11"/>
      <c r="X14" s="11"/>
      <c r="Y14" s="11"/>
      <c r="Z14" s="11"/>
      <c r="AA14" s="11"/>
      <c r="AB14" s="11"/>
      <c r="AC14" s="11"/>
      <c r="AD14" s="11"/>
      <c r="AE14" s="13">
        <f t="shared" si="1"/>
        <v>0</v>
      </c>
      <c r="AF14" s="26"/>
      <c r="AG14" s="6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72"/>
      <c r="AU14" s="74"/>
      <c r="AV14" s="74"/>
      <c r="AW14" s="74"/>
      <c r="AX14" s="2"/>
      <c r="AY14" s="72"/>
      <c r="AZ14" s="72"/>
      <c r="BA14" s="83"/>
      <c r="BB14" s="83"/>
    </row>
    <row r="15" spans="1:54" x14ac:dyDescent="0.2">
      <c r="A15">
        <v>5</v>
      </c>
      <c r="C15" s="1"/>
      <c r="D15" s="1"/>
      <c r="E15" s="1"/>
      <c r="F15" s="26"/>
      <c r="G15" s="26"/>
      <c r="H15" s="26"/>
      <c r="I15" s="26"/>
      <c r="J15" s="26"/>
      <c r="K15" s="26"/>
      <c r="L15" s="11"/>
      <c r="M15" s="11"/>
      <c r="N15" s="11"/>
      <c r="O15" s="11"/>
      <c r="P15" s="11"/>
      <c r="Q15" s="11"/>
      <c r="R15" s="11"/>
      <c r="S15" s="11"/>
      <c r="T15" s="13">
        <f t="shared" si="0"/>
        <v>0</v>
      </c>
      <c r="U15" s="26"/>
      <c r="V15" s="64"/>
      <c r="W15" s="11"/>
      <c r="X15" s="11"/>
      <c r="Y15" s="11"/>
      <c r="Z15" s="11"/>
      <c r="AA15" s="11"/>
      <c r="AB15" s="11"/>
      <c r="AC15" s="11"/>
      <c r="AD15" s="11"/>
      <c r="AE15" s="13">
        <f t="shared" si="1"/>
        <v>0</v>
      </c>
      <c r="AF15" s="26"/>
      <c r="AG15" s="6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72"/>
      <c r="AU15" s="74"/>
      <c r="AV15" s="74"/>
      <c r="AW15" s="74"/>
      <c r="AX15" s="2"/>
      <c r="AY15" s="72"/>
      <c r="AZ15" s="72"/>
      <c r="BA15" s="83"/>
      <c r="BB15" s="83"/>
    </row>
    <row r="16" spans="1:54" x14ac:dyDescent="0.2">
      <c r="A16">
        <v>6</v>
      </c>
      <c r="C16" s="1"/>
      <c r="D16" s="1"/>
      <c r="E16" s="1"/>
      <c r="F16" s="26"/>
      <c r="G16" s="26"/>
      <c r="H16" s="26"/>
      <c r="I16" s="26"/>
      <c r="J16" s="26"/>
      <c r="K16" s="26"/>
      <c r="L16" s="11"/>
      <c r="M16" s="11"/>
      <c r="N16" s="11"/>
      <c r="O16" s="11"/>
      <c r="P16" s="11"/>
      <c r="Q16" s="11"/>
      <c r="R16" s="11"/>
      <c r="S16" s="11"/>
      <c r="T16" s="13">
        <f t="shared" si="0"/>
        <v>0</v>
      </c>
      <c r="U16" s="26"/>
      <c r="V16" s="64"/>
      <c r="W16" s="11"/>
      <c r="X16" s="11"/>
      <c r="Y16" s="11"/>
      <c r="Z16" s="11"/>
      <c r="AA16" s="11"/>
      <c r="AB16" s="11"/>
      <c r="AC16" s="11"/>
      <c r="AD16" s="11"/>
      <c r="AE16" s="13">
        <f t="shared" si="1"/>
        <v>0</v>
      </c>
      <c r="AF16" s="26"/>
      <c r="AG16" s="6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72"/>
      <c r="AU16" s="74"/>
      <c r="AV16" s="74"/>
      <c r="AW16" s="74"/>
      <c r="AX16" s="2"/>
      <c r="AY16" s="72"/>
      <c r="AZ16" s="72"/>
      <c r="BA16" s="83"/>
      <c r="BB16" s="83"/>
    </row>
    <row r="17" spans="1:54" x14ac:dyDescent="0.2">
      <c r="A17" s="25" t="s">
        <v>33</v>
      </c>
      <c r="F17" s="11"/>
      <c r="G17" s="11"/>
      <c r="H17" s="11"/>
      <c r="I17" s="11"/>
      <c r="J17" s="11"/>
      <c r="K17" s="13">
        <f>(F17*0.3)+(G17*0.25)+(H17*0.25)+(I17*0.15)+(J17*0.05)</f>
        <v>0</v>
      </c>
      <c r="L17" s="1"/>
      <c r="M17" s="1"/>
      <c r="N17" s="1"/>
      <c r="O17" s="1"/>
      <c r="P17" s="1"/>
      <c r="Q17" s="1" t="s">
        <v>37</v>
      </c>
      <c r="R17" s="1"/>
      <c r="S17" s="1"/>
      <c r="T17" s="13">
        <f>SUM(T11:T16)</f>
        <v>0</v>
      </c>
      <c r="U17" s="13">
        <f>(T17/6)/8</f>
        <v>0</v>
      </c>
      <c r="V17" s="64"/>
      <c r="W17" s="1"/>
      <c r="X17" s="1"/>
      <c r="Y17" s="1"/>
      <c r="Z17" s="1"/>
      <c r="AA17" s="1"/>
      <c r="AB17" s="1" t="s">
        <v>37</v>
      </c>
      <c r="AC17" s="1"/>
      <c r="AD17" s="1"/>
      <c r="AE17" s="13">
        <f>SUM(AE11:AE16)</f>
        <v>0</v>
      </c>
      <c r="AF17" s="13">
        <f>(AE17/6)/8</f>
        <v>0</v>
      </c>
      <c r="AG17" s="64"/>
      <c r="AH17" s="14"/>
      <c r="AI17" s="11"/>
      <c r="AJ17" s="73"/>
      <c r="AK17" s="14"/>
      <c r="AL17" s="11"/>
      <c r="AM17" s="13">
        <f>(AH17*0.1)+(AI17*0.1)+(AJ17*0.3)+(AK17*0.3)+(AL17*0.2)</f>
        <v>0</v>
      </c>
      <c r="AN17" s="73"/>
      <c r="AO17" s="73"/>
      <c r="AP17" s="73"/>
      <c r="AQ17" s="73"/>
      <c r="AR17" s="73"/>
      <c r="AS17" s="13">
        <f>(AN17*0.25)+(AO17*0.25)+(AP17*0.2)+(AQ17*0.2)+(AR17*0.1)</f>
        <v>0</v>
      </c>
      <c r="AT17" s="64"/>
      <c r="AU17" s="79"/>
      <c r="AV17" s="86" t="s">
        <v>80</v>
      </c>
      <c r="AW17" s="78">
        <f>AU17</f>
        <v>0</v>
      </c>
      <c r="AX17" s="2"/>
      <c r="AY17" s="42">
        <f>(V17*0.25)+(F17*0.375)+(AF17*0.375)</f>
        <v>0</v>
      </c>
      <c r="AZ17" s="42">
        <f>(AM17*0.25)+(AS17*0.25)+(AW17*0.5)</f>
        <v>0</v>
      </c>
      <c r="BA17" s="44">
        <f>AVERAGE(AY17:AZ17)</f>
        <v>0</v>
      </c>
      <c r="BB17" s="5"/>
    </row>
    <row r="19" spans="1:54" x14ac:dyDescent="0.2">
      <c r="B19" s="28"/>
    </row>
    <row r="21" spans="1:54" x14ac:dyDescent="0.2">
      <c r="B21" s="29"/>
    </row>
  </sheetData>
  <mergeCells count="10">
    <mergeCell ref="A1:B1"/>
    <mergeCell ref="A2:B2"/>
    <mergeCell ref="A3:B3"/>
    <mergeCell ref="H5:K5"/>
    <mergeCell ref="F8:U8"/>
    <mergeCell ref="AU8:AW8"/>
    <mergeCell ref="Y5:AB5"/>
    <mergeCell ref="W8:AF8"/>
    <mergeCell ref="AJ5:AM5"/>
    <mergeCell ref="AH8:AS8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X17"/>
  <sheetViews>
    <sheetView zoomScale="90" zoomScaleNormal="90" workbookViewId="0">
      <pane xSplit="5" topLeftCell="AJ1" activePane="topRight" state="frozen"/>
      <selection pane="topRight" activeCell="BA17" sqref="BA17"/>
    </sheetView>
  </sheetViews>
  <sheetFormatPr defaultRowHeight="12.75" x14ac:dyDescent="0.2"/>
  <cols>
    <col min="1" max="1" width="5.5703125" customWidth="1"/>
    <col min="2" max="2" width="22" customWidth="1"/>
    <col min="3" max="3" width="19.5703125" customWidth="1"/>
    <col min="4" max="4" width="16.42578125" bestFit="1" customWidth="1"/>
    <col min="5" max="5" width="29.85546875" bestFit="1" customWidth="1"/>
    <col min="6" max="19" width="5.7109375" customWidth="1"/>
    <col min="20" max="20" width="7.140625" customWidth="1"/>
    <col min="21" max="26" width="5.7109375" customWidth="1"/>
    <col min="27" max="27" width="6.5703125" customWidth="1"/>
    <col min="28" max="28" width="6.42578125" customWidth="1"/>
    <col min="29" max="29" width="5.85546875" customWidth="1"/>
    <col min="30" max="30" width="5.5703125" customWidth="1"/>
    <col min="31" max="31" width="7.140625" customWidth="1"/>
    <col min="32" max="35" width="5.7109375" customWidth="1"/>
    <col min="36" max="36" width="6.140625" customWidth="1"/>
    <col min="37" max="37" width="5.5703125" customWidth="1"/>
    <col min="38" max="38" width="6.140625" customWidth="1"/>
    <col min="39" max="39" width="8.28515625" customWidth="1"/>
    <col min="40" max="40" width="3.5703125" customWidth="1"/>
    <col min="41" max="41" width="6.85546875" customWidth="1"/>
    <col min="42" max="43" width="5.7109375" customWidth="1"/>
    <col min="44" max="44" width="6" customWidth="1"/>
    <col min="45" max="48" width="5.7109375" customWidth="1"/>
    <col min="49" max="49" width="6.7109375" customWidth="1"/>
    <col min="50" max="50" width="5.7109375" customWidth="1"/>
    <col min="51" max="51" width="8.5703125" customWidth="1"/>
    <col min="52" max="52" width="7.85546875" customWidth="1"/>
    <col min="53" max="53" width="7.140625" customWidth="1"/>
    <col min="54" max="54" width="6.85546875" customWidth="1"/>
    <col min="55" max="65" width="5.7109375" customWidth="1"/>
    <col min="66" max="66" width="3.140625" customWidth="1"/>
    <col min="67" max="71" width="8.28515625" customWidth="1"/>
    <col min="72" max="73" width="5.7109375" customWidth="1"/>
    <col min="74" max="74" width="3.140625" customWidth="1"/>
    <col min="75" max="78" width="5.7109375" customWidth="1"/>
    <col min="79" max="79" width="6.85546875" customWidth="1"/>
    <col min="80" max="80" width="6.7109375" customWidth="1"/>
    <col min="81" max="81" width="3.140625" customWidth="1"/>
    <col min="82" max="87" width="5.7109375" customWidth="1"/>
    <col min="88" max="88" width="6.7109375" customWidth="1"/>
    <col min="89" max="89" width="3.140625" customWidth="1"/>
    <col min="90" max="101" width="5.7109375" customWidth="1"/>
    <col min="102" max="102" width="3.140625" customWidth="1"/>
    <col min="103" max="107" width="8.28515625" customWidth="1"/>
    <col min="108" max="109" width="5.7109375" customWidth="1"/>
    <col min="110" max="110" width="3.140625" customWidth="1"/>
    <col min="111" max="114" width="5.7109375" customWidth="1"/>
    <col min="115" max="115" width="6.85546875" customWidth="1"/>
    <col min="116" max="116" width="6.7109375" customWidth="1"/>
    <col min="117" max="117" width="3.140625" customWidth="1"/>
    <col min="118" max="123" width="5.7109375" customWidth="1"/>
    <col min="124" max="124" width="6.7109375" customWidth="1"/>
    <col min="125" max="125" width="3.140625" customWidth="1"/>
    <col min="126" max="130" width="8.7109375" customWidth="1"/>
    <col min="131" max="131" width="11.5703125" customWidth="1"/>
    <col min="132" max="132" width="3.140625" customWidth="1"/>
    <col min="133" max="137" width="8.7109375" customWidth="1"/>
    <col min="138" max="138" width="11.5703125" customWidth="1"/>
    <col min="139" max="139" width="3.7109375" customWidth="1"/>
    <col min="140" max="144" width="8.7109375" customWidth="1"/>
    <col min="145" max="145" width="11.5703125" customWidth="1"/>
    <col min="146" max="146" width="3.7109375" customWidth="1"/>
    <col min="147" max="151" width="8.7109375" customWidth="1"/>
    <col min="152" max="152" width="11.5703125" customWidth="1"/>
  </cols>
  <sheetData>
    <row r="1" spans="1:76" x14ac:dyDescent="0.2">
      <c r="A1" s="128" t="str">
        <f>CompInfo!B1</f>
        <v>Vaulting SA</v>
      </c>
      <c r="B1" s="128"/>
      <c r="C1" s="5"/>
      <c r="D1" s="5"/>
    </row>
    <row r="2" spans="1:76" x14ac:dyDescent="0.2">
      <c r="A2" s="98" t="str">
        <f>CompInfo!B2</f>
        <v>Vaulting SA May Competition 2019</v>
      </c>
      <c r="B2" s="98"/>
      <c r="C2" s="5"/>
      <c r="D2" s="5"/>
    </row>
    <row r="3" spans="1:76" x14ac:dyDescent="0.2">
      <c r="A3" s="127">
        <f>CompInfo!B3</f>
        <v>43611</v>
      </c>
      <c r="B3" s="127"/>
      <c r="C3" s="5"/>
      <c r="D3" s="5"/>
    </row>
    <row r="4" spans="1:76" x14ac:dyDescent="0.2">
      <c r="A4" s="5"/>
      <c r="B4" s="5"/>
      <c r="C4" s="5"/>
      <c r="D4" s="5"/>
    </row>
    <row r="5" spans="1:76" x14ac:dyDescent="0.2">
      <c r="A5" s="128" t="s">
        <v>45</v>
      </c>
      <c r="B5" s="128"/>
      <c r="C5" s="31" t="s">
        <v>0</v>
      </c>
      <c r="D5" s="39" t="s">
        <v>107</v>
      </c>
      <c r="F5" t="s">
        <v>0</v>
      </c>
      <c r="H5" s="124" t="str">
        <f>D5</f>
        <v>Robyn Bruder</v>
      </c>
      <c r="I5" s="124"/>
      <c r="J5" s="124"/>
      <c r="K5" s="124"/>
      <c r="V5" s="1"/>
      <c r="W5" t="s">
        <v>66</v>
      </c>
      <c r="Z5" s="124" t="str">
        <f>D6</f>
        <v>Janet Leadbeater</v>
      </c>
      <c r="AA5" s="124"/>
      <c r="AB5" s="124"/>
      <c r="AG5" s="1"/>
      <c r="AH5" t="s">
        <v>0</v>
      </c>
      <c r="AJ5" s="124" t="s">
        <v>92</v>
      </c>
      <c r="AK5" s="124"/>
      <c r="AL5" s="124"/>
      <c r="AM5" s="124"/>
      <c r="AT5" s="1"/>
      <c r="AU5" t="s">
        <v>66</v>
      </c>
      <c r="AW5" s="3" t="s">
        <v>93</v>
      </c>
      <c r="AX5" s="2"/>
      <c r="AY5" t="s">
        <v>42</v>
      </c>
      <c r="BC5" s="4"/>
      <c r="BJ5" s="4"/>
      <c r="BQ5" s="4"/>
      <c r="BX5" s="4"/>
    </row>
    <row r="6" spans="1:76" s="7" customFormat="1" x14ac:dyDescent="0.2">
      <c r="C6" s="31" t="s">
        <v>66</v>
      </c>
      <c r="D6" s="39" t="s">
        <v>92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/>
      <c r="AG6" s="1"/>
      <c r="AH6"/>
      <c r="AI6"/>
      <c r="AJ6"/>
      <c r="AK6"/>
      <c r="AL6"/>
      <c r="AM6"/>
      <c r="AN6"/>
      <c r="AO6"/>
      <c r="AP6"/>
      <c r="AQ6"/>
      <c r="AR6"/>
      <c r="AS6"/>
      <c r="AT6" s="1"/>
      <c r="AU6"/>
      <c r="AV6"/>
      <c r="AW6"/>
      <c r="AX6" s="2"/>
      <c r="AY6"/>
      <c r="AZ6"/>
      <c r="BA6"/>
      <c r="BB6"/>
      <c r="BC6" s="6"/>
      <c r="BD6"/>
      <c r="BE6"/>
      <c r="BF6"/>
      <c r="BG6"/>
      <c r="BH6"/>
      <c r="BI6"/>
      <c r="BJ6" s="6"/>
      <c r="BK6"/>
      <c r="BL6"/>
      <c r="BM6"/>
      <c r="BN6"/>
      <c r="BO6"/>
      <c r="BP6"/>
      <c r="BQ6" s="6"/>
      <c r="BR6"/>
      <c r="BS6"/>
      <c r="BT6"/>
      <c r="BU6"/>
      <c r="BV6"/>
      <c r="BW6"/>
      <c r="BX6" s="6"/>
    </row>
    <row r="7" spans="1:76" x14ac:dyDescent="0.2">
      <c r="V7" s="1"/>
      <c r="AG7" s="1"/>
      <c r="AT7" s="1"/>
      <c r="AX7" s="2"/>
      <c r="AY7" s="7"/>
      <c r="AZ7" s="7"/>
      <c r="BA7" s="7"/>
      <c r="BB7" s="7"/>
      <c r="BC7" s="7"/>
      <c r="BF7" s="7"/>
      <c r="BG7" s="7"/>
      <c r="BH7" s="7"/>
      <c r="BI7" s="7"/>
      <c r="BM7" s="7"/>
      <c r="BN7" s="7"/>
      <c r="BO7" s="7"/>
      <c r="BP7" s="7"/>
      <c r="BT7" s="7"/>
      <c r="BU7" s="7"/>
      <c r="BV7" s="7"/>
      <c r="BW7" s="7"/>
    </row>
    <row r="8" spans="1:76" x14ac:dyDescent="0.2">
      <c r="V8" s="1"/>
      <c r="AG8" s="1"/>
      <c r="AT8" s="1"/>
      <c r="AX8" s="2"/>
      <c r="AY8" s="7"/>
      <c r="AZ8" s="7"/>
      <c r="BA8" s="7"/>
      <c r="BB8" s="7"/>
      <c r="BC8" s="7"/>
      <c r="BF8" s="7"/>
      <c r="BG8" s="7"/>
      <c r="BH8" s="7"/>
      <c r="BI8" s="7"/>
      <c r="BM8" s="7"/>
      <c r="BN8" s="7"/>
      <c r="BO8" s="7"/>
      <c r="BP8" s="7"/>
      <c r="BT8" s="7"/>
      <c r="BU8" s="7"/>
      <c r="BV8" s="7"/>
      <c r="BW8" s="7"/>
    </row>
    <row r="9" spans="1:76" x14ac:dyDescent="0.2">
      <c r="F9" s="125" t="s">
        <v>1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8"/>
      <c r="W9" s="125" t="s">
        <v>1</v>
      </c>
      <c r="X9" s="125"/>
      <c r="Y9" s="125"/>
      <c r="Z9" s="125"/>
      <c r="AA9" s="125"/>
      <c r="AB9" s="125"/>
      <c r="AC9" s="125"/>
      <c r="AD9" s="125"/>
      <c r="AE9" s="125"/>
      <c r="AF9" s="125"/>
      <c r="AG9" s="1"/>
      <c r="AH9" s="125" t="s">
        <v>2</v>
      </c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"/>
      <c r="AU9" s="125" t="s">
        <v>2</v>
      </c>
      <c r="AV9" s="125"/>
      <c r="AW9" s="125"/>
      <c r="AX9" s="2"/>
      <c r="BE9" s="7"/>
      <c r="BF9" s="7"/>
      <c r="BG9" s="7"/>
      <c r="BH9" s="7"/>
      <c r="BI9" s="7"/>
      <c r="BL9" s="7"/>
      <c r="BM9" s="7"/>
      <c r="BN9" s="7"/>
      <c r="BO9" s="7"/>
      <c r="BP9" s="7"/>
      <c r="BS9" s="7"/>
      <c r="BT9" s="7"/>
      <c r="BU9" s="7"/>
      <c r="BV9" s="7"/>
      <c r="BW9" s="7"/>
    </row>
    <row r="10" spans="1:76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2" t="s">
        <v>7</v>
      </c>
      <c r="G10" s="32"/>
      <c r="H10" s="32"/>
      <c r="I10" s="32"/>
      <c r="J10" s="32"/>
      <c r="K10" s="41" t="s">
        <v>7</v>
      </c>
      <c r="L10" s="32" t="s">
        <v>10</v>
      </c>
      <c r="M10" s="123"/>
      <c r="N10" s="32" t="s">
        <v>11</v>
      </c>
      <c r="O10" s="32" t="s">
        <v>12</v>
      </c>
      <c r="P10" s="32" t="s">
        <v>13</v>
      </c>
      <c r="Q10" s="32" t="s">
        <v>14</v>
      </c>
      <c r="R10" s="32" t="s">
        <v>15</v>
      </c>
      <c r="S10" s="32" t="s">
        <v>16</v>
      </c>
      <c r="T10" s="32" t="s">
        <v>18</v>
      </c>
      <c r="U10" s="32" t="s">
        <v>19</v>
      </c>
      <c r="V10" s="8"/>
      <c r="W10" s="32" t="s">
        <v>10</v>
      </c>
      <c r="X10" s="123"/>
      <c r="Y10" s="32" t="s">
        <v>11</v>
      </c>
      <c r="Z10" s="32" t="s">
        <v>12</v>
      </c>
      <c r="AA10" s="32" t="s">
        <v>13</v>
      </c>
      <c r="AB10" s="32" t="s">
        <v>14</v>
      </c>
      <c r="AC10" s="32" t="s">
        <v>15</v>
      </c>
      <c r="AD10" s="32" t="s">
        <v>16</v>
      </c>
      <c r="AE10" s="32" t="s">
        <v>18</v>
      </c>
      <c r="AF10" s="32" t="s">
        <v>19</v>
      </c>
      <c r="AG10" s="8"/>
      <c r="AH10" s="32" t="s">
        <v>7</v>
      </c>
      <c r="AI10" s="32"/>
      <c r="AJ10" s="32"/>
      <c r="AK10" s="32"/>
      <c r="AL10" s="32"/>
      <c r="AM10" s="32" t="s">
        <v>7</v>
      </c>
      <c r="AN10" s="41"/>
      <c r="AO10" s="32" t="s">
        <v>74</v>
      </c>
      <c r="AP10" s="32"/>
      <c r="AQ10" s="32"/>
      <c r="AR10" s="32"/>
      <c r="AS10" s="32" t="s">
        <v>74</v>
      </c>
      <c r="AT10" s="8"/>
      <c r="AU10" s="9" t="s">
        <v>27</v>
      </c>
      <c r="AV10" s="32" t="s">
        <v>28</v>
      </c>
      <c r="AW10" s="9" t="s">
        <v>29</v>
      </c>
      <c r="AX10" s="10"/>
      <c r="AY10" s="7" t="s">
        <v>43</v>
      </c>
      <c r="AZ10" s="7" t="s">
        <v>44</v>
      </c>
      <c r="BA10" s="33" t="s">
        <v>4</v>
      </c>
      <c r="BB10" s="33" t="s">
        <v>30</v>
      </c>
      <c r="BC10" s="7"/>
      <c r="BD10" s="7"/>
      <c r="BE10" s="7"/>
      <c r="BF10" s="7"/>
      <c r="BG10" s="7"/>
      <c r="BH10" s="7"/>
    </row>
    <row r="11" spans="1:76" x14ac:dyDescent="0.2">
      <c r="F11" t="s">
        <v>67</v>
      </c>
      <c r="G11" t="s">
        <v>68</v>
      </c>
      <c r="H11" t="s">
        <v>69</v>
      </c>
      <c r="I11" t="s">
        <v>70</v>
      </c>
      <c r="J11" t="s">
        <v>71</v>
      </c>
      <c r="K11" s="41" t="s">
        <v>4</v>
      </c>
      <c r="V11" s="1"/>
      <c r="AG11" s="1"/>
      <c r="AH11" t="s">
        <v>67</v>
      </c>
      <c r="AI11" t="s">
        <v>68</v>
      </c>
      <c r="AJ11" t="s">
        <v>69</v>
      </c>
      <c r="AK11" t="s">
        <v>70</v>
      </c>
      <c r="AL11" t="s">
        <v>71</v>
      </c>
      <c r="AM11" s="32" t="s">
        <v>4</v>
      </c>
      <c r="AN11" s="41"/>
      <c r="AO11" t="s">
        <v>75</v>
      </c>
      <c r="AP11" t="s">
        <v>76</v>
      </c>
      <c r="AQ11" t="s">
        <v>77</v>
      </c>
      <c r="AR11" t="s">
        <v>78</v>
      </c>
      <c r="AS11" s="32" t="s">
        <v>4</v>
      </c>
      <c r="AT11" s="1"/>
      <c r="AX11" s="2"/>
      <c r="BA11" s="5"/>
      <c r="BB11" s="5"/>
    </row>
    <row r="12" spans="1:76" x14ac:dyDescent="0.2">
      <c r="A12">
        <v>1</v>
      </c>
      <c r="B12" t="s">
        <v>108</v>
      </c>
      <c r="C12" t="s">
        <v>109</v>
      </c>
      <c r="D12" t="s">
        <v>110</v>
      </c>
      <c r="E12" t="s">
        <v>105</v>
      </c>
      <c r="F12" s="11">
        <v>7.3</v>
      </c>
      <c r="G12" s="11">
        <v>7.3</v>
      </c>
      <c r="H12" s="11">
        <v>7.5</v>
      </c>
      <c r="I12" s="11">
        <v>7.8</v>
      </c>
      <c r="J12" s="11">
        <v>8</v>
      </c>
      <c r="K12" s="42">
        <f t="shared" ref="K12:K17" si="0">(F12*0.3)+(G12*0.25)+(H12*0.25)+(I12*0.15)+(J12*0.05)</f>
        <v>7.46</v>
      </c>
      <c r="L12" s="14">
        <v>5.7</v>
      </c>
      <c r="M12" s="14">
        <v>7.2</v>
      </c>
      <c r="N12" s="11">
        <v>6.5</v>
      </c>
      <c r="O12" s="11">
        <v>7</v>
      </c>
      <c r="P12" s="11">
        <v>6</v>
      </c>
      <c r="Q12" s="11">
        <v>5.3</v>
      </c>
      <c r="R12" s="11">
        <v>8.3000000000000007</v>
      </c>
      <c r="S12" s="11">
        <v>6.3</v>
      </c>
      <c r="T12" s="13">
        <f t="shared" ref="T12:T17" si="1">SUM(L12:S12)</f>
        <v>52.3</v>
      </c>
      <c r="U12" s="13">
        <f t="shared" ref="U12:U17" si="2">T12/8</f>
        <v>6.5374999999999996</v>
      </c>
      <c r="V12" s="1"/>
      <c r="W12" s="11">
        <v>4.5</v>
      </c>
      <c r="X12" s="11">
        <v>6.8</v>
      </c>
      <c r="Y12" s="11">
        <v>5.5</v>
      </c>
      <c r="Z12" s="11">
        <v>7</v>
      </c>
      <c r="AA12" s="11">
        <v>6</v>
      </c>
      <c r="AB12" s="11">
        <v>5.5</v>
      </c>
      <c r="AC12" s="11">
        <v>7</v>
      </c>
      <c r="AD12" s="11">
        <v>5</v>
      </c>
      <c r="AE12" s="13">
        <f t="shared" ref="AE12:AE17" si="3">SUM(W12:AD12)</f>
        <v>47.3</v>
      </c>
      <c r="AF12" s="13">
        <f t="shared" ref="AF12:AF17" si="4">AE12/8</f>
        <v>5.9124999999999996</v>
      </c>
      <c r="AG12" s="1"/>
      <c r="AH12" s="11">
        <v>5</v>
      </c>
      <c r="AI12" s="11">
        <v>5.5</v>
      </c>
      <c r="AJ12" s="11">
        <v>5.8</v>
      </c>
      <c r="AK12" s="11">
        <v>6.5</v>
      </c>
      <c r="AL12" s="11">
        <v>6.8</v>
      </c>
      <c r="AM12" s="42">
        <f t="shared" ref="AM12:AM17" si="5">(AH12*0.3)+(AI12*0.25)+(AJ12*0.25)+(AK12*0.15)+(AL12*0.05)</f>
        <v>5.64</v>
      </c>
      <c r="AN12" s="42"/>
      <c r="AO12" s="11">
        <v>5</v>
      </c>
      <c r="AP12" s="11">
        <v>5</v>
      </c>
      <c r="AQ12" s="11">
        <v>5</v>
      </c>
      <c r="AR12" s="11">
        <v>5.5</v>
      </c>
      <c r="AS12" s="42">
        <v>4.1500000000000004</v>
      </c>
      <c r="AT12" s="1"/>
      <c r="AU12" s="11">
        <v>5.33</v>
      </c>
      <c r="AV12" s="11">
        <v>2</v>
      </c>
      <c r="AW12" s="12">
        <f t="shared" ref="AW12:AW17" si="6">(AU12*0.7)+(AV12*0.3)</f>
        <v>4.3309999999999995</v>
      </c>
      <c r="AX12" s="2"/>
      <c r="AY12" s="13">
        <f t="shared" ref="AY12:AY17" si="7">(K12*0.25)+(U12*0.375)+(AF12*0.375)</f>
        <v>6.5337499999999995</v>
      </c>
      <c r="AZ12" s="13">
        <f t="shared" ref="AZ12:AZ17" si="8">(AM12*0.25)+(AS12*0.25)+(AW12*0.5)</f>
        <v>4.6129999999999995</v>
      </c>
      <c r="BA12" s="44">
        <f t="shared" ref="BA12:BA17" si="9">AVERAGE(AY12:AZ12)</f>
        <v>5.5733749999999995</v>
      </c>
      <c r="BB12" s="97">
        <f>RANK(BA$12, BA$12:BA$17)</f>
        <v>5</v>
      </c>
      <c r="BC12" s="13"/>
      <c r="BF12" s="13"/>
      <c r="BG12" s="13"/>
    </row>
    <row r="13" spans="1:76" x14ac:dyDescent="0.2">
      <c r="A13" s="99">
        <v>33</v>
      </c>
      <c r="B13" s="99" t="s">
        <v>111</v>
      </c>
      <c r="C13" s="99" t="s">
        <v>112</v>
      </c>
      <c r="D13" s="99" t="s">
        <v>113</v>
      </c>
      <c r="E13" s="99" t="s">
        <v>114</v>
      </c>
      <c r="F13" s="11">
        <v>7</v>
      </c>
      <c r="G13" s="11">
        <v>7</v>
      </c>
      <c r="H13" s="11">
        <v>7</v>
      </c>
      <c r="I13" s="11">
        <v>7.5</v>
      </c>
      <c r="J13" s="11">
        <v>8</v>
      </c>
      <c r="K13" s="42">
        <f t="shared" si="0"/>
        <v>7.125</v>
      </c>
      <c r="L13" s="14">
        <v>6.2</v>
      </c>
      <c r="M13" s="14">
        <v>7.2</v>
      </c>
      <c r="N13" s="11">
        <v>6.5</v>
      </c>
      <c r="O13" s="11">
        <v>6.5</v>
      </c>
      <c r="P13" s="11">
        <v>6.5</v>
      </c>
      <c r="Q13" s="11">
        <v>6</v>
      </c>
      <c r="R13" s="11">
        <v>7.5</v>
      </c>
      <c r="S13" s="11">
        <v>6.8</v>
      </c>
      <c r="T13" s="13">
        <f t="shared" si="1"/>
        <v>53.199999999999996</v>
      </c>
      <c r="U13" s="13">
        <f t="shared" si="2"/>
        <v>6.6499999999999995</v>
      </c>
      <c r="V13" s="1"/>
      <c r="W13" s="11">
        <v>5</v>
      </c>
      <c r="X13" s="11">
        <v>6.8</v>
      </c>
      <c r="Y13" s="11">
        <v>5.5</v>
      </c>
      <c r="Z13" s="11">
        <v>6</v>
      </c>
      <c r="AA13" s="11">
        <v>6</v>
      </c>
      <c r="AB13" s="11">
        <v>5.5</v>
      </c>
      <c r="AC13" s="11">
        <v>8</v>
      </c>
      <c r="AD13" s="11">
        <v>6.8</v>
      </c>
      <c r="AE13" s="13">
        <f t="shared" si="3"/>
        <v>49.599999999999994</v>
      </c>
      <c r="AF13" s="13">
        <f t="shared" si="4"/>
        <v>6.1999999999999993</v>
      </c>
      <c r="AG13" s="1"/>
      <c r="AH13" s="11">
        <v>6.5</v>
      </c>
      <c r="AI13" s="11">
        <v>6.5</v>
      </c>
      <c r="AJ13" s="11">
        <v>7</v>
      </c>
      <c r="AK13" s="11">
        <v>7</v>
      </c>
      <c r="AL13" s="11">
        <v>7.5</v>
      </c>
      <c r="AM13" s="42">
        <f t="shared" si="5"/>
        <v>6.75</v>
      </c>
      <c r="AN13" s="42"/>
      <c r="AO13" s="11">
        <v>5.5</v>
      </c>
      <c r="AP13" s="11">
        <v>5.8</v>
      </c>
      <c r="AQ13" s="11">
        <v>6</v>
      </c>
      <c r="AR13" s="11">
        <v>4.8</v>
      </c>
      <c r="AS13" s="42">
        <f t="shared" ref="AS13:AS17" si="10">(AO13*0.2)+(AP13*0.15)+(AQ13*0.35)+(AR13*0.3)</f>
        <v>5.51</v>
      </c>
      <c r="AT13" s="1"/>
      <c r="AU13" s="11">
        <v>7.09</v>
      </c>
      <c r="AV13" s="11">
        <v>3.4</v>
      </c>
      <c r="AW13" s="12">
        <f t="shared" si="6"/>
        <v>5.9829999999999988</v>
      </c>
      <c r="AX13" s="2"/>
      <c r="AY13" s="13">
        <f t="shared" si="7"/>
        <v>6.6</v>
      </c>
      <c r="AZ13" s="13">
        <f t="shared" si="8"/>
        <v>6.0564999999999998</v>
      </c>
      <c r="BA13" s="44">
        <f t="shared" si="9"/>
        <v>6.3282499999999997</v>
      </c>
      <c r="BB13" s="97">
        <f>RANK(BA$13, BA$12:BA$17)</f>
        <v>1</v>
      </c>
      <c r="BC13" s="13"/>
      <c r="BF13" s="13"/>
      <c r="BG13" s="13"/>
    </row>
    <row r="14" spans="1:76" x14ac:dyDescent="0.2">
      <c r="A14" s="99">
        <v>17</v>
      </c>
      <c r="B14" s="99" t="s">
        <v>115</v>
      </c>
      <c r="C14" s="99" t="s">
        <v>95</v>
      </c>
      <c r="D14" s="99" t="s">
        <v>96</v>
      </c>
      <c r="E14" s="99" t="s">
        <v>116</v>
      </c>
      <c r="F14" s="11">
        <v>7</v>
      </c>
      <c r="G14" s="11">
        <v>6.5</v>
      </c>
      <c r="H14" s="11">
        <v>6.2</v>
      </c>
      <c r="I14" s="11">
        <v>6.8</v>
      </c>
      <c r="J14" s="11">
        <v>7</v>
      </c>
      <c r="K14" s="42">
        <f t="shared" si="0"/>
        <v>6.6449999999999996</v>
      </c>
      <c r="L14" s="14">
        <v>6.5</v>
      </c>
      <c r="M14" s="14">
        <v>7</v>
      </c>
      <c r="N14" s="11">
        <v>6.5</v>
      </c>
      <c r="O14" s="11">
        <v>6.8</v>
      </c>
      <c r="P14" s="11">
        <v>6.5</v>
      </c>
      <c r="Q14" s="11">
        <v>6.3</v>
      </c>
      <c r="R14" s="11">
        <v>8</v>
      </c>
      <c r="S14" s="11">
        <v>6.8</v>
      </c>
      <c r="T14" s="13">
        <f t="shared" si="1"/>
        <v>54.399999999999991</v>
      </c>
      <c r="U14" s="13">
        <f t="shared" si="2"/>
        <v>6.7999999999999989</v>
      </c>
      <c r="V14" s="1"/>
      <c r="W14" s="11">
        <v>6.5</v>
      </c>
      <c r="X14" s="11">
        <v>7</v>
      </c>
      <c r="Y14" s="11">
        <v>5</v>
      </c>
      <c r="Z14" s="11">
        <v>6</v>
      </c>
      <c r="AA14" s="11">
        <v>6.5</v>
      </c>
      <c r="AB14" s="11">
        <v>5.5</v>
      </c>
      <c r="AC14" s="11">
        <v>6.8</v>
      </c>
      <c r="AD14" s="11">
        <v>6.5</v>
      </c>
      <c r="AE14" s="13">
        <f t="shared" si="3"/>
        <v>49.8</v>
      </c>
      <c r="AF14" s="13">
        <f t="shared" si="4"/>
        <v>6.2249999999999996</v>
      </c>
      <c r="AG14" s="1"/>
      <c r="AH14" s="11">
        <v>6</v>
      </c>
      <c r="AI14" s="11">
        <v>6.5</v>
      </c>
      <c r="AJ14" s="11">
        <v>6.5</v>
      </c>
      <c r="AK14" s="11">
        <v>6.8</v>
      </c>
      <c r="AL14" s="11">
        <v>7</v>
      </c>
      <c r="AM14" s="42">
        <f t="shared" si="5"/>
        <v>6.42</v>
      </c>
      <c r="AN14" s="42"/>
      <c r="AO14" s="11">
        <v>5.5</v>
      </c>
      <c r="AP14" s="11">
        <v>6</v>
      </c>
      <c r="AQ14" s="11">
        <v>5</v>
      </c>
      <c r="AR14" s="11">
        <v>5</v>
      </c>
      <c r="AS14" s="42">
        <f t="shared" si="10"/>
        <v>5.25</v>
      </c>
      <c r="AT14" s="1"/>
      <c r="AU14" s="11">
        <v>4.5</v>
      </c>
      <c r="AV14" s="11">
        <v>3.5</v>
      </c>
      <c r="AW14" s="12">
        <f t="shared" si="6"/>
        <v>4.2</v>
      </c>
      <c r="AX14" s="2"/>
      <c r="AY14" s="13">
        <f t="shared" si="7"/>
        <v>6.5456249999999994</v>
      </c>
      <c r="AZ14" s="13">
        <f t="shared" si="8"/>
        <v>5.0175000000000001</v>
      </c>
      <c r="BA14" s="44">
        <f t="shared" si="9"/>
        <v>5.7815624999999997</v>
      </c>
      <c r="BB14" s="97">
        <f>RANK(BA$14, BA$12:BA$17)</f>
        <v>4</v>
      </c>
      <c r="BC14" s="13"/>
      <c r="BF14" s="13"/>
      <c r="BG14" s="13"/>
    </row>
    <row r="15" spans="1:76" x14ac:dyDescent="0.2">
      <c r="A15" s="99">
        <v>7</v>
      </c>
      <c r="B15" s="99" t="s">
        <v>117</v>
      </c>
      <c r="C15" s="99" t="s">
        <v>99</v>
      </c>
      <c r="D15" s="99" t="s">
        <v>100</v>
      </c>
      <c r="E15" s="99" t="s">
        <v>118</v>
      </c>
      <c r="F15" s="11">
        <v>6.7</v>
      </c>
      <c r="G15" s="11">
        <v>6.5</v>
      </c>
      <c r="H15" s="11">
        <v>6.5</v>
      </c>
      <c r="I15" s="11">
        <v>7</v>
      </c>
      <c r="J15" s="11">
        <v>7.5</v>
      </c>
      <c r="K15" s="42">
        <f t="shared" si="0"/>
        <v>6.6849999999999996</v>
      </c>
      <c r="L15" s="14">
        <v>3.5</v>
      </c>
      <c r="M15" s="14">
        <v>6.5</v>
      </c>
      <c r="N15" s="11">
        <v>7</v>
      </c>
      <c r="O15" s="11">
        <v>5.3</v>
      </c>
      <c r="P15" s="11">
        <v>5</v>
      </c>
      <c r="Q15" s="11">
        <v>4.5</v>
      </c>
      <c r="R15" s="11">
        <v>6.3</v>
      </c>
      <c r="S15" s="11">
        <v>6</v>
      </c>
      <c r="T15" s="13">
        <f t="shared" si="1"/>
        <v>44.1</v>
      </c>
      <c r="U15" s="13">
        <f t="shared" si="2"/>
        <v>5.5125000000000002</v>
      </c>
      <c r="V15" s="1"/>
      <c r="W15" s="11">
        <v>3.5</v>
      </c>
      <c r="X15" s="11">
        <v>6.8</v>
      </c>
      <c r="Y15" s="11">
        <v>5</v>
      </c>
      <c r="Z15" s="11">
        <v>4</v>
      </c>
      <c r="AA15" s="11">
        <v>5.5</v>
      </c>
      <c r="AB15" s="11">
        <v>4.5</v>
      </c>
      <c r="AC15" s="11">
        <v>5</v>
      </c>
      <c r="AD15" s="11">
        <v>5.5</v>
      </c>
      <c r="AE15" s="13">
        <f t="shared" si="3"/>
        <v>39.799999999999997</v>
      </c>
      <c r="AF15" s="13">
        <f t="shared" si="4"/>
        <v>4.9749999999999996</v>
      </c>
      <c r="AG15" s="1"/>
      <c r="AH15" s="11"/>
      <c r="AI15" s="11"/>
      <c r="AJ15" s="11"/>
      <c r="AK15" s="11"/>
      <c r="AL15" s="11"/>
      <c r="AM15" s="42">
        <f t="shared" si="5"/>
        <v>0</v>
      </c>
      <c r="AN15" s="42"/>
      <c r="AO15" s="11"/>
      <c r="AP15" s="11"/>
      <c r="AQ15" s="11"/>
      <c r="AR15" s="11"/>
      <c r="AS15" s="42">
        <f t="shared" si="10"/>
        <v>0</v>
      </c>
      <c r="AT15" s="1"/>
      <c r="AU15" s="11">
        <v>0</v>
      </c>
      <c r="AV15" s="11">
        <v>0</v>
      </c>
      <c r="AW15" s="12">
        <v>0</v>
      </c>
      <c r="AX15" s="2"/>
      <c r="AY15" s="13">
        <f t="shared" si="7"/>
        <v>5.6040624999999995</v>
      </c>
      <c r="AZ15" s="13">
        <f t="shared" si="8"/>
        <v>0</v>
      </c>
      <c r="BA15" s="44">
        <f t="shared" si="9"/>
        <v>2.8020312499999998</v>
      </c>
      <c r="BB15" s="97">
        <f>RANK(BA$15, BA$12:BA$17)</f>
        <v>6</v>
      </c>
      <c r="BC15" s="13"/>
      <c r="BF15" s="13"/>
      <c r="BG15" s="13"/>
    </row>
    <row r="16" spans="1:76" x14ac:dyDescent="0.2">
      <c r="A16" s="99">
        <v>14</v>
      </c>
      <c r="B16" s="99" t="s">
        <v>119</v>
      </c>
      <c r="C16" s="99" t="s">
        <v>120</v>
      </c>
      <c r="D16" s="99" t="s">
        <v>121</v>
      </c>
      <c r="E16" s="99" t="s">
        <v>116</v>
      </c>
      <c r="F16" s="11">
        <v>6.5</v>
      </c>
      <c r="G16" s="11">
        <v>6</v>
      </c>
      <c r="H16" s="11">
        <v>6.2</v>
      </c>
      <c r="I16" s="11">
        <v>6.5</v>
      </c>
      <c r="J16" s="11">
        <v>7.2</v>
      </c>
      <c r="K16" s="42">
        <f t="shared" si="0"/>
        <v>6.335</v>
      </c>
      <c r="L16" s="14">
        <v>6.5</v>
      </c>
      <c r="M16" s="14">
        <v>7</v>
      </c>
      <c r="N16" s="11">
        <v>5</v>
      </c>
      <c r="O16" s="11">
        <v>5</v>
      </c>
      <c r="P16" s="11">
        <v>5.5</v>
      </c>
      <c r="Q16" s="11">
        <v>5.5</v>
      </c>
      <c r="R16" s="11">
        <v>5.5</v>
      </c>
      <c r="S16" s="11">
        <v>6</v>
      </c>
      <c r="T16" s="13">
        <f t="shared" si="1"/>
        <v>46</v>
      </c>
      <c r="U16" s="13">
        <f t="shared" si="2"/>
        <v>5.75</v>
      </c>
      <c r="V16" s="1"/>
      <c r="W16" s="11">
        <v>5.5</v>
      </c>
      <c r="X16" s="11">
        <v>5</v>
      </c>
      <c r="Y16" s="11">
        <v>5</v>
      </c>
      <c r="Z16" s="11">
        <v>5.5</v>
      </c>
      <c r="AA16" s="11">
        <v>5.8</v>
      </c>
      <c r="AB16" s="11">
        <v>5.5</v>
      </c>
      <c r="AC16" s="11">
        <v>5.8</v>
      </c>
      <c r="AD16" s="11">
        <v>5.5</v>
      </c>
      <c r="AE16" s="13">
        <f t="shared" si="3"/>
        <v>43.599999999999994</v>
      </c>
      <c r="AF16" s="13">
        <f t="shared" si="4"/>
        <v>5.4499999999999993</v>
      </c>
      <c r="AG16" s="1"/>
      <c r="AH16" s="11">
        <v>6.8</v>
      </c>
      <c r="AI16" s="11">
        <v>6.5</v>
      </c>
      <c r="AJ16" s="11">
        <v>7</v>
      </c>
      <c r="AK16" s="11">
        <v>7</v>
      </c>
      <c r="AL16" s="11">
        <v>6.8</v>
      </c>
      <c r="AM16" s="42">
        <f t="shared" si="5"/>
        <v>6.8049999999999997</v>
      </c>
      <c r="AN16" s="42"/>
      <c r="AO16" s="11">
        <v>6</v>
      </c>
      <c r="AP16" s="11">
        <v>6.8</v>
      </c>
      <c r="AQ16" s="11">
        <v>5.8</v>
      </c>
      <c r="AR16" s="11">
        <v>5</v>
      </c>
      <c r="AS16" s="42">
        <f t="shared" si="10"/>
        <v>5.75</v>
      </c>
      <c r="AT16" s="1"/>
      <c r="AU16" s="11">
        <v>6.8</v>
      </c>
      <c r="AV16" s="11">
        <v>3.9</v>
      </c>
      <c r="AW16" s="12">
        <f t="shared" si="6"/>
        <v>5.93</v>
      </c>
      <c r="AX16" s="2"/>
      <c r="AY16" s="13">
        <f t="shared" si="7"/>
        <v>5.7837499999999995</v>
      </c>
      <c r="AZ16" s="13">
        <f t="shared" si="8"/>
        <v>6.1037499999999998</v>
      </c>
      <c r="BA16" s="44">
        <f t="shared" si="9"/>
        <v>5.9437499999999996</v>
      </c>
      <c r="BB16" s="97">
        <f>RANK(BA$16, BA$12:BA$17)</f>
        <v>3</v>
      </c>
      <c r="BC16" s="13"/>
      <c r="BF16" s="13"/>
      <c r="BG16" s="13"/>
    </row>
    <row r="17" spans="1:59" x14ac:dyDescent="0.2">
      <c r="A17" s="99">
        <v>15</v>
      </c>
      <c r="B17" s="99" t="s">
        <v>122</v>
      </c>
      <c r="C17" s="99" t="s">
        <v>120</v>
      </c>
      <c r="D17" s="99" t="s">
        <v>121</v>
      </c>
      <c r="E17" s="99" t="s">
        <v>116</v>
      </c>
      <c r="F17" s="11">
        <v>6.5</v>
      </c>
      <c r="G17" s="11">
        <v>6</v>
      </c>
      <c r="H17" s="11">
        <v>6.2</v>
      </c>
      <c r="I17" s="11">
        <v>6.5</v>
      </c>
      <c r="J17" s="11">
        <v>7.21</v>
      </c>
      <c r="K17" s="42">
        <f t="shared" si="0"/>
        <v>6.3354999999999997</v>
      </c>
      <c r="L17" s="14">
        <v>6.3</v>
      </c>
      <c r="M17" s="14">
        <v>7</v>
      </c>
      <c r="N17" s="11">
        <v>7</v>
      </c>
      <c r="O17" s="11">
        <v>6.8</v>
      </c>
      <c r="P17" s="11">
        <v>5</v>
      </c>
      <c r="Q17" s="11">
        <v>5.2</v>
      </c>
      <c r="R17" s="11">
        <v>5.8</v>
      </c>
      <c r="S17" s="11">
        <v>7</v>
      </c>
      <c r="T17" s="13">
        <f t="shared" si="1"/>
        <v>50.1</v>
      </c>
      <c r="U17" s="13">
        <f t="shared" si="2"/>
        <v>6.2625000000000002</v>
      </c>
      <c r="V17" s="1"/>
      <c r="W17" s="11">
        <v>6</v>
      </c>
      <c r="X17" s="11">
        <v>6</v>
      </c>
      <c r="Y17" s="11">
        <v>6</v>
      </c>
      <c r="Z17" s="11">
        <v>6.8</v>
      </c>
      <c r="AA17" s="11">
        <v>5.8</v>
      </c>
      <c r="AB17" s="11">
        <v>5.5</v>
      </c>
      <c r="AC17" s="11">
        <v>6</v>
      </c>
      <c r="AD17" s="11">
        <v>6</v>
      </c>
      <c r="AE17" s="13">
        <f t="shared" si="3"/>
        <v>48.1</v>
      </c>
      <c r="AF17" s="13">
        <f t="shared" si="4"/>
        <v>6.0125000000000002</v>
      </c>
      <c r="AG17" s="1"/>
      <c r="AH17" s="11">
        <v>6.8</v>
      </c>
      <c r="AI17" s="11">
        <v>6.8</v>
      </c>
      <c r="AJ17" s="11">
        <v>7</v>
      </c>
      <c r="AK17" s="11">
        <v>6</v>
      </c>
      <c r="AL17" s="11">
        <v>6.8</v>
      </c>
      <c r="AM17" s="42">
        <f t="shared" si="5"/>
        <v>6.73</v>
      </c>
      <c r="AN17" s="42"/>
      <c r="AO17" s="11">
        <v>6.5</v>
      </c>
      <c r="AP17" s="11">
        <v>6.5</v>
      </c>
      <c r="AQ17" s="11">
        <v>5.8</v>
      </c>
      <c r="AR17" s="11">
        <v>5.8</v>
      </c>
      <c r="AS17" s="42">
        <f t="shared" si="10"/>
        <v>6.0449999999999999</v>
      </c>
      <c r="AT17" s="1"/>
      <c r="AU17" s="11">
        <v>6.72</v>
      </c>
      <c r="AV17" s="11">
        <v>2.6</v>
      </c>
      <c r="AW17" s="12">
        <f t="shared" si="6"/>
        <v>5.484</v>
      </c>
      <c r="AX17" s="2"/>
      <c r="AY17" s="13">
        <f t="shared" si="7"/>
        <v>6.1870000000000003</v>
      </c>
      <c r="AZ17" s="13">
        <f t="shared" si="8"/>
        <v>5.9357500000000005</v>
      </c>
      <c r="BA17" s="44">
        <f t="shared" si="9"/>
        <v>6.061375</v>
      </c>
      <c r="BB17" s="97">
        <f>RANK(BA$17, BA$12:BA$17)</f>
        <v>2</v>
      </c>
      <c r="BC17" s="13"/>
      <c r="BF17" s="13"/>
      <c r="BG17" s="13"/>
    </row>
  </sheetData>
  <mergeCells count="10">
    <mergeCell ref="F9:U9"/>
    <mergeCell ref="A1:B1"/>
    <mergeCell ref="A3:B3"/>
    <mergeCell ref="A5:B5"/>
    <mergeCell ref="H5:K5"/>
    <mergeCell ref="AU9:AW9"/>
    <mergeCell ref="Z5:AB5"/>
    <mergeCell ref="W9:AF9"/>
    <mergeCell ref="AJ5:AM5"/>
    <mergeCell ref="AH9:AS9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21"/>
  <sheetViews>
    <sheetView zoomScale="90" zoomScaleNormal="90" workbookViewId="0">
      <pane xSplit="5" topLeftCell="H1" activePane="topRight" state="frozen"/>
      <selection pane="topRight" activeCell="S17" sqref="S17"/>
    </sheetView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5.140625" bestFit="1" customWidth="1"/>
    <col min="5" max="5" width="14.85546875" customWidth="1"/>
    <col min="6" max="6" width="3.42578125" customWidth="1"/>
    <col min="7" max="8" width="5.5703125" customWidth="1"/>
    <col min="9" max="9" width="6.140625" customWidth="1"/>
    <col min="10" max="10" width="5.85546875" customWidth="1"/>
    <col min="11" max="11" width="6" customWidth="1"/>
    <col min="12" max="12" width="5.85546875" customWidth="1"/>
    <col min="13" max="13" width="6.85546875" customWidth="1"/>
    <col min="14" max="14" width="5.85546875" customWidth="1"/>
    <col min="15" max="15" width="6.28515625" customWidth="1"/>
    <col min="16" max="16" width="6.140625" customWidth="1"/>
    <col min="17" max="17" width="6" customWidth="1"/>
    <col min="18" max="18" width="7.140625" customWidth="1"/>
    <col min="19" max="19" width="3.28515625" customWidth="1"/>
    <col min="20" max="20" width="11" customWidth="1"/>
    <col min="23" max="23" width="6.5703125" customWidth="1"/>
    <col min="25" max="25" width="10.42578125" customWidth="1"/>
  </cols>
  <sheetData>
    <row r="1" spans="1:26" x14ac:dyDescent="0.2">
      <c r="A1" s="130" t="str">
        <f>CompInfo!B1</f>
        <v>Vaulting SA</v>
      </c>
      <c r="B1" s="130"/>
      <c r="C1" s="92"/>
    </row>
    <row r="2" spans="1:26" x14ac:dyDescent="0.2">
      <c r="A2" s="102" t="str">
        <f>CompInfo!B2</f>
        <v>Vaulting SA May Competition 2019</v>
      </c>
      <c r="B2" s="102"/>
      <c r="C2" s="92"/>
    </row>
    <row r="3" spans="1:26" x14ac:dyDescent="0.2">
      <c r="A3" s="131">
        <f>CompInfo!B3</f>
        <v>43611</v>
      </c>
      <c r="B3" s="131"/>
      <c r="C3" s="92"/>
    </row>
    <row r="4" spans="1:26" x14ac:dyDescent="0.2">
      <c r="A4" s="92"/>
      <c r="B4" s="92"/>
      <c r="C4" s="92"/>
    </row>
    <row r="5" spans="1:26" x14ac:dyDescent="0.2">
      <c r="A5" s="19" t="s">
        <v>65</v>
      </c>
      <c r="B5" s="19"/>
      <c r="C5" s="19" t="s">
        <v>0</v>
      </c>
      <c r="D5" s="40" t="s">
        <v>93</v>
      </c>
      <c r="F5" s="72"/>
      <c r="G5" t="s">
        <v>0</v>
      </c>
      <c r="I5" s="124" t="str">
        <f>D5</f>
        <v>Robyn Bruderer</v>
      </c>
      <c r="J5" s="124"/>
      <c r="K5" s="124"/>
      <c r="L5" s="124"/>
      <c r="S5" s="72"/>
      <c r="T5" s="76" t="s">
        <v>66</v>
      </c>
      <c r="U5" s="84" t="str">
        <f>D6</f>
        <v>Janet Leadbeater</v>
      </c>
      <c r="V5" s="84"/>
      <c r="W5" s="80"/>
      <c r="X5" s="49"/>
    </row>
    <row r="6" spans="1:26" s="88" customFormat="1" x14ac:dyDescent="0.2">
      <c r="A6" s="92"/>
      <c r="B6" s="92"/>
      <c r="C6" s="19" t="s">
        <v>66</v>
      </c>
      <c r="D6" s="106" t="s">
        <v>92</v>
      </c>
      <c r="F6" s="63"/>
      <c r="S6" s="63"/>
      <c r="T6" s="93"/>
      <c r="U6" s="93"/>
      <c r="V6" s="93"/>
      <c r="W6" s="81"/>
      <c r="X6" s="90"/>
    </row>
    <row r="7" spans="1:26" x14ac:dyDescent="0.2">
      <c r="F7" s="72"/>
      <c r="S7" s="72"/>
      <c r="T7" s="76"/>
      <c r="U7" s="76"/>
      <c r="V7" s="76"/>
      <c r="W7" s="80"/>
      <c r="X7" s="49"/>
    </row>
    <row r="8" spans="1:26" x14ac:dyDescent="0.2">
      <c r="F8" s="72"/>
      <c r="G8" s="125" t="s">
        <v>2</v>
      </c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72"/>
      <c r="T8" s="129" t="s">
        <v>2</v>
      </c>
      <c r="U8" s="129"/>
      <c r="V8" s="129"/>
      <c r="W8" s="2"/>
      <c r="X8" s="49"/>
    </row>
    <row r="9" spans="1:26" x14ac:dyDescent="0.2">
      <c r="F9" s="63"/>
      <c r="G9" t="s">
        <v>7</v>
      </c>
      <c r="L9" t="s">
        <v>7</v>
      </c>
      <c r="M9" s="88" t="s">
        <v>74</v>
      </c>
      <c r="N9" s="88"/>
      <c r="O9" s="88"/>
      <c r="P9" s="88"/>
      <c r="Q9" s="88"/>
      <c r="R9" s="88" t="s">
        <v>74</v>
      </c>
      <c r="S9" s="63"/>
      <c r="T9" s="93"/>
      <c r="U9" s="93"/>
      <c r="V9" s="93"/>
      <c r="W9" s="2"/>
      <c r="X9" s="49"/>
      <c r="Y9" s="88"/>
    </row>
    <row r="10" spans="1:26" x14ac:dyDescent="0.2">
      <c r="A10" s="88" t="s">
        <v>5</v>
      </c>
      <c r="B10" s="88" t="s">
        <v>6</v>
      </c>
      <c r="C10" s="88" t="s">
        <v>7</v>
      </c>
      <c r="D10" s="88" t="s">
        <v>8</v>
      </c>
      <c r="E10" s="88" t="s">
        <v>9</v>
      </c>
      <c r="F10" s="63"/>
      <c r="G10" s="88" t="s">
        <v>67</v>
      </c>
      <c r="H10" s="88" t="s">
        <v>68</v>
      </c>
      <c r="I10" s="88" t="s">
        <v>69</v>
      </c>
      <c r="J10" s="88" t="s">
        <v>70</v>
      </c>
      <c r="K10" s="88" t="s">
        <v>71</v>
      </c>
      <c r="L10" s="88" t="s">
        <v>4</v>
      </c>
      <c r="M10" s="88" t="s">
        <v>75</v>
      </c>
      <c r="N10" s="88" t="s">
        <v>76</v>
      </c>
      <c r="O10" s="88" t="s">
        <v>77</v>
      </c>
      <c r="P10" s="88" t="s">
        <v>78</v>
      </c>
      <c r="Q10" s="88" t="s">
        <v>79</v>
      </c>
      <c r="R10" s="88" t="s">
        <v>4</v>
      </c>
      <c r="S10" s="63"/>
      <c r="T10" s="93" t="s">
        <v>27</v>
      </c>
      <c r="U10" s="85" t="s">
        <v>83</v>
      </c>
      <c r="V10" s="93" t="s">
        <v>29</v>
      </c>
      <c r="W10" s="10"/>
      <c r="X10" s="90" t="s">
        <v>44</v>
      </c>
      <c r="Y10" s="91" t="s">
        <v>54</v>
      </c>
      <c r="Z10" s="91" t="s">
        <v>30</v>
      </c>
    </row>
    <row r="11" spans="1:26" x14ac:dyDescent="0.2">
      <c r="A11">
        <v>1</v>
      </c>
      <c r="B11" s="100" t="s">
        <v>124</v>
      </c>
      <c r="C11" s="1"/>
      <c r="D11" s="1"/>
      <c r="E11" s="1"/>
      <c r="F11" s="64"/>
      <c r="G11" s="27"/>
      <c r="H11" s="27"/>
      <c r="I11" s="27"/>
      <c r="J11" s="27"/>
      <c r="K11" s="27"/>
      <c r="L11" s="26"/>
      <c r="M11" s="26"/>
      <c r="N11" s="26"/>
      <c r="O11" s="26"/>
      <c r="P11" s="26"/>
      <c r="Q11" s="26"/>
      <c r="R11" s="26"/>
      <c r="S11" s="64"/>
      <c r="T11" s="75"/>
      <c r="U11" s="75"/>
      <c r="V11" s="75"/>
      <c r="W11" s="2"/>
      <c r="X11" s="72"/>
      <c r="Y11" s="82"/>
      <c r="Z11" s="83"/>
    </row>
    <row r="12" spans="1:26" x14ac:dyDescent="0.2">
      <c r="A12">
        <v>2</v>
      </c>
      <c r="B12" s="100" t="s">
        <v>125</v>
      </c>
      <c r="C12" s="1"/>
      <c r="D12" s="1"/>
      <c r="E12" s="1"/>
      <c r="F12" s="6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2"/>
      <c r="T12" s="74"/>
      <c r="U12" s="74"/>
      <c r="V12" s="74"/>
      <c r="W12" s="2"/>
      <c r="X12" s="72"/>
      <c r="Y12" s="83"/>
      <c r="Z12" s="83"/>
    </row>
    <row r="13" spans="1:26" x14ac:dyDescent="0.2">
      <c r="A13">
        <v>3</v>
      </c>
      <c r="B13" s="100" t="s">
        <v>126</v>
      </c>
      <c r="C13" s="1"/>
      <c r="D13" s="1"/>
      <c r="E13" s="1"/>
      <c r="F13" s="6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2"/>
      <c r="T13" s="74"/>
      <c r="U13" s="74"/>
      <c r="V13" s="74"/>
      <c r="W13" s="2"/>
      <c r="X13" s="72"/>
      <c r="Y13" s="83"/>
      <c r="Z13" s="83"/>
    </row>
    <row r="14" spans="1:26" x14ac:dyDescent="0.2">
      <c r="A14">
        <v>4</v>
      </c>
      <c r="B14" s="100" t="s">
        <v>127</v>
      </c>
      <c r="C14" s="1"/>
      <c r="D14" s="1"/>
      <c r="E14" s="1"/>
      <c r="F14" s="6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72"/>
      <c r="T14" s="74"/>
      <c r="U14" s="74"/>
      <c r="V14" s="74"/>
      <c r="W14" s="2"/>
      <c r="X14" s="72"/>
      <c r="Y14" s="83"/>
      <c r="Z14" s="83"/>
    </row>
    <row r="15" spans="1:26" x14ac:dyDescent="0.2">
      <c r="A15">
        <v>5</v>
      </c>
      <c r="B15" s="100" t="s">
        <v>128</v>
      </c>
      <c r="C15" s="1"/>
      <c r="D15" s="1"/>
      <c r="E15" s="1"/>
      <c r="F15" s="6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2"/>
      <c r="T15" s="74"/>
      <c r="U15" s="74"/>
      <c r="V15" s="74"/>
      <c r="W15" s="2"/>
      <c r="X15" s="72"/>
      <c r="Y15" s="83"/>
      <c r="Z15" s="83"/>
    </row>
    <row r="16" spans="1:26" x14ac:dyDescent="0.2">
      <c r="A16">
        <v>6</v>
      </c>
      <c r="B16" s="100" t="s">
        <v>129</v>
      </c>
      <c r="C16" s="1"/>
      <c r="D16" s="1"/>
      <c r="E16" s="1"/>
      <c r="F16" s="6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72"/>
      <c r="T16" s="74"/>
      <c r="U16" s="74"/>
      <c r="V16" s="74"/>
      <c r="W16" s="2"/>
      <c r="X16" s="72"/>
      <c r="Y16" s="83"/>
      <c r="Z16" s="83"/>
    </row>
    <row r="17" spans="1:26" x14ac:dyDescent="0.2">
      <c r="A17" s="25" t="s">
        <v>33</v>
      </c>
      <c r="B17" s="100" t="s">
        <v>130</v>
      </c>
      <c r="C17" t="s">
        <v>123</v>
      </c>
      <c r="D17" t="s">
        <v>98</v>
      </c>
      <c r="E17" t="s">
        <v>101</v>
      </c>
      <c r="F17" s="64"/>
      <c r="G17" s="14">
        <v>5.6</v>
      </c>
      <c r="H17" s="11">
        <v>6</v>
      </c>
      <c r="I17" s="73">
        <v>6</v>
      </c>
      <c r="J17" s="14">
        <v>3</v>
      </c>
      <c r="K17" s="11">
        <v>7</v>
      </c>
      <c r="L17" s="13">
        <f>(G17*0.1)+(H17*0.1)+(I17*0.3)+(J17*0.3)+(K17*0.2)</f>
        <v>5.26</v>
      </c>
      <c r="M17" s="73">
        <v>5</v>
      </c>
      <c r="N17" s="73">
        <v>5</v>
      </c>
      <c r="O17" s="73">
        <v>4</v>
      </c>
      <c r="P17" s="73">
        <v>3</v>
      </c>
      <c r="Q17" s="73">
        <v>4</v>
      </c>
      <c r="R17" s="13">
        <v>3.33</v>
      </c>
      <c r="S17" s="64"/>
      <c r="T17" s="79">
        <v>4.25</v>
      </c>
      <c r="U17" s="86" t="s">
        <v>80</v>
      </c>
      <c r="V17" s="78">
        <f>T17</f>
        <v>4.25</v>
      </c>
      <c r="W17" s="2"/>
      <c r="X17" s="42">
        <f>(L17*0.25)+(R17*0.25)+(V17*0.5)</f>
        <v>4.2725</v>
      </c>
      <c r="Y17" s="44">
        <f>AVERAGE(X17:X17)</f>
        <v>4.2725</v>
      </c>
      <c r="Z17" s="5">
        <v>1</v>
      </c>
    </row>
    <row r="19" spans="1:26" x14ac:dyDescent="0.2">
      <c r="B19" s="28"/>
    </row>
    <row r="21" spans="1:26" x14ac:dyDescent="0.2">
      <c r="B21" s="29"/>
    </row>
  </sheetData>
  <mergeCells count="5">
    <mergeCell ref="G8:R8"/>
    <mergeCell ref="T8:V8"/>
    <mergeCell ref="A1:B1"/>
    <mergeCell ref="A3:B3"/>
    <mergeCell ref="I5:L5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W22"/>
  <sheetViews>
    <sheetView zoomScale="90" zoomScaleNormal="90" workbookViewId="0">
      <pane xSplit="5" topLeftCell="AN1" activePane="topRight" state="frozen"/>
      <selection pane="topRight" activeCell="BE19" sqref="BE19"/>
    </sheetView>
  </sheetViews>
  <sheetFormatPr defaultRowHeight="12.75" x14ac:dyDescent="0.2"/>
  <cols>
    <col min="1" max="1" width="5.5703125" customWidth="1"/>
    <col min="2" max="2" width="22.85546875" customWidth="1"/>
    <col min="3" max="3" width="19.5703125" customWidth="1"/>
    <col min="4" max="4" width="16.28515625" bestFit="1" customWidth="1"/>
    <col min="5" max="5" width="29.85546875" bestFit="1" customWidth="1"/>
    <col min="6" max="7" width="5.7109375" customWidth="1"/>
    <col min="8" max="8" width="5.5703125" customWidth="1"/>
    <col min="9" max="16" width="5.7109375" customWidth="1"/>
    <col min="17" max="17" width="6.85546875" customWidth="1"/>
    <col min="18" max="18" width="5.7109375" customWidth="1"/>
    <col min="19" max="19" width="7.5703125" customWidth="1"/>
    <col min="20" max="20" width="7.140625" customWidth="1"/>
    <col min="21" max="21" width="5.7109375" customWidth="1"/>
    <col min="22" max="22" width="3.85546875" customWidth="1"/>
    <col min="23" max="24" width="5.7109375" customWidth="1"/>
    <col min="25" max="26" width="5.28515625" customWidth="1"/>
    <col min="27" max="27" width="5.85546875" customWidth="1"/>
    <col min="28" max="28" width="6.5703125" customWidth="1"/>
    <col min="29" max="29" width="5.7109375" customWidth="1"/>
    <col min="30" max="30" width="8.140625" customWidth="1"/>
    <col min="31" max="31" width="7.140625" customWidth="1"/>
    <col min="32" max="34" width="5.7109375" customWidth="1"/>
    <col min="35" max="35" width="6" customWidth="1"/>
    <col min="36" max="36" width="6.140625" customWidth="1"/>
    <col min="37" max="37" width="6.85546875" customWidth="1"/>
    <col min="38" max="38" width="6.42578125" customWidth="1"/>
    <col min="39" max="39" width="6.5703125" customWidth="1"/>
    <col min="40" max="40" width="3.140625" customWidth="1"/>
    <col min="41" max="42" width="5.7109375" customWidth="1"/>
    <col min="43" max="43" width="6.140625" customWidth="1"/>
    <col min="44" max="44" width="5.7109375" customWidth="1"/>
    <col min="45" max="45" width="6.85546875" customWidth="1"/>
    <col min="46" max="46" width="3.85546875" customWidth="1"/>
    <col min="47" max="47" width="10.42578125" customWidth="1"/>
    <col min="48" max="48" width="6.7109375" customWidth="1"/>
    <col min="49" max="49" width="4.7109375" customWidth="1"/>
    <col min="50" max="50" width="7.85546875" customWidth="1"/>
    <col min="51" max="51" width="6.85546875" customWidth="1"/>
    <col min="52" max="53" width="7.5703125" customWidth="1"/>
    <col min="54" max="56" width="5.7109375" customWidth="1"/>
    <col min="57" max="57" width="6.7109375" customWidth="1"/>
    <col min="58" max="58" width="3.140625" customWidth="1"/>
    <col min="59" max="70" width="5.7109375" customWidth="1"/>
    <col min="71" max="71" width="3.140625" customWidth="1"/>
    <col min="72" max="76" width="8.28515625" customWidth="1"/>
    <col min="77" max="78" width="5.7109375" customWidth="1"/>
    <col min="79" max="79" width="3.140625" customWidth="1"/>
    <col min="80" max="83" width="5.7109375" customWidth="1"/>
    <col min="84" max="84" width="6.85546875" customWidth="1"/>
    <col min="85" max="85" width="6.7109375" customWidth="1"/>
    <col min="86" max="86" width="3.140625" customWidth="1"/>
    <col min="87" max="92" width="5.7109375" customWidth="1"/>
    <col min="93" max="93" width="6.7109375" customWidth="1"/>
    <col min="94" max="94" width="3.140625" customWidth="1"/>
    <col min="95" max="106" width="5.7109375" customWidth="1"/>
    <col min="107" max="107" width="3.140625" customWidth="1"/>
    <col min="108" max="112" width="8.28515625" customWidth="1"/>
    <col min="113" max="114" width="5.7109375" customWidth="1"/>
    <col min="115" max="115" width="3.140625" customWidth="1"/>
    <col min="116" max="119" width="5.7109375" customWidth="1"/>
    <col min="120" max="120" width="6.85546875" customWidth="1"/>
    <col min="121" max="121" width="6.7109375" customWidth="1"/>
    <col min="122" max="122" width="3.140625" customWidth="1"/>
    <col min="123" max="128" width="5.7109375" customWidth="1"/>
    <col min="129" max="129" width="6.7109375" customWidth="1"/>
    <col min="130" max="130" width="3.140625" customWidth="1"/>
    <col min="136" max="136" width="11.5703125" customWidth="1"/>
    <col min="137" max="137" width="3.140625" customWidth="1"/>
    <col min="143" max="143" width="11.5703125" customWidth="1"/>
    <col min="144" max="144" width="3.7109375" customWidth="1"/>
    <col min="150" max="150" width="11.5703125" customWidth="1"/>
    <col min="151" max="151" width="3.7109375" customWidth="1"/>
    <col min="157" max="157" width="11.5703125" customWidth="1"/>
  </cols>
  <sheetData>
    <row r="1" spans="1:75" x14ac:dyDescent="0.2">
      <c r="A1" s="128" t="str">
        <f>CompInfo!B1</f>
        <v>Vaulting SA</v>
      </c>
      <c r="B1" s="128"/>
    </row>
    <row r="2" spans="1:75" x14ac:dyDescent="0.2">
      <c r="A2" s="98" t="str">
        <f>CompInfo!B2</f>
        <v>Vaulting SA May Competition 2019</v>
      </c>
      <c r="B2" s="98"/>
    </row>
    <row r="3" spans="1:75" x14ac:dyDescent="0.2">
      <c r="A3" s="127">
        <f>CompInfo!B3</f>
        <v>43611</v>
      </c>
      <c r="B3" s="127"/>
    </row>
    <row r="4" spans="1:75" x14ac:dyDescent="0.2">
      <c r="A4" s="5"/>
      <c r="B4" s="5"/>
    </row>
    <row r="5" spans="1:75" x14ac:dyDescent="0.2">
      <c r="A5" s="128" t="s">
        <v>52</v>
      </c>
      <c r="B5" s="128"/>
      <c r="C5" s="31" t="s">
        <v>0</v>
      </c>
      <c r="D5" s="39" t="s">
        <v>93</v>
      </c>
      <c r="F5" t="s">
        <v>0</v>
      </c>
      <c r="H5" s="124" t="str">
        <f>D5</f>
        <v>Robyn Bruderer</v>
      </c>
      <c r="I5" s="124"/>
      <c r="J5" s="124"/>
      <c r="K5" s="124"/>
      <c r="V5" s="1"/>
      <c r="W5" t="s">
        <v>66</v>
      </c>
      <c r="Y5" s="124" t="str">
        <f>D6</f>
        <v>Janet Leadbeater</v>
      </c>
      <c r="Z5" s="124"/>
      <c r="AA5" s="124"/>
      <c r="AB5" s="124"/>
      <c r="AG5" s="1"/>
      <c r="AH5" s="49" t="s">
        <v>0</v>
      </c>
      <c r="AI5" s="49"/>
      <c r="AJ5" s="132" t="str">
        <f>D5</f>
        <v>Robyn Bruderer</v>
      </c>
      <c r="AK5" s="132"/>
      <c r="AL5" s="132"/>
      <c r="AM5" s="132"/>
      <c r="AN5" s="49"/>
      <c r="AO5" s="49"/>
      <c r="AP5" s="49"/>
      <c r="AQ5" s="49"/>
      <c r="AR5" s="49"/>
      <c r="AS5" s="49"/>
      <c r="AT5" s="1"/>
      <c r="AU5" t="s">
        <v>66</v>
      </c>
      <c r="AV5" s="43" t="str">
        <f>D6</f>
        <v>Janet Leadbeater</v>
      </c>
      <c r="BB5" s="4"/>
      <c r="BI5" s="4"/>
      <c r="BP5" s="4"/>
      <c r="BW5" s="4"/>
    </row>
    <row r="6" spans="1:75" s="7" customFormat="1" x14ac:dyDescent="0.2">
      <c r="C6" s="31" t="s">
        <v>66</v>
      </c>
      <c r="D6" s="40" t="s">
        <v>92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/>
      <c r="AG6" s="1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1"/>
      <c r="AU6"/>
      <c r="AV6"/>
      <c r="AW6"/>
      <c r="AX6"/>
      <c r="AY6"/>
      <c r="AZ6"/>
      <c r="BA6"/>
      <c r="BB6" s="6"/>
      <c r="BC6"/>
      <c r="BD6"/>
      <c r="BE6"/>
      <c r="BF6"/>
      <c r="BG6"/>
      <c r="BH6"/>
      <c r="BI6" s="6"/>
      <c r="BJ6"/>
      <c r="BK6"/>
      <c r="BL6"/>
      <c r="BM6"/>
      <c r="BN6"/>
      <c r="BO6"/>
      <c r="BP6" s="6"/>
      <c r="BQ6"/>
      <c r="BR6"/>
      <c r="BS6"/>
      <c r="BT6"/>
      <c r="BU6"/>
      <c r="BV6"/>
      <c r="BW6" s="6"/>
    </row>
    <row r="7" spans="1:75" x14ac:dyDescent="0.2">
      <c r="V7" s="1"/>
      <c r="AG7" s="1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1"/>
      <c r="AX7" s="7"/>
      <c r="AY7" s="7"/>
      <c r="AZ7" s="7"/>
      <c r="BA7" s="7"/>
      <c r="BB7" s="7"/>
      <c r="BE7" s="7"/>
      <c r="BF7" s="7"/>
      <c r="BG7" s="7"/>
      <c r="BH7" s="7"/>
      <c r="BL7" s="7"/>
      <c r="BM7" s="7"/>
      <c r="BN7" s="7"/>
      <c r="BO7" s="7"/>
      <c r="BS7" s="7"/>
      <c r="BT7" s="7"/>
      <c r="BU7" s="7"/>
      <c r="BV7" s="7"/>
    </row>
    <row r="8" spans="1:75" x14ac:dyDescent="0.2">
      <c r="V8" s="1"/>
      <c r="AG8" s="1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1"/>
      <c r="AW8" s="2"/>
      <c r="AX8" t="s">
        <v>42</v>
      </c>
      <c r="AY8" s="7"/>
      <c r="AZ8" s="7"/>
      <c r="BA8" s="7"/>
      <c r="BB8" s="7"/>
      <c r="BE8" s="7"/>
      <c r="BF8" s="7"/>
      <c r="BG8" s="7"/>
      <c r="BH8" s="7"/>
      <c r="BL8" s="7"/>
      <c r="BM8" s="7"/>
      <c r="BN8" s="7"/>
      <c r="BO8" s="7"/>
      <c r="BS8" s="7"/>
      <c r="BT8" s="7"/>
      <c r="BU8" s="7"/>
      <c r="BV8" s="7"/>
    </row>
    <row r="9" spans="1:75" x14ac:dyDescent="0.2">
      <c r="F9" s="125" t="s">
        <v>1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"/>
      <c r="W9" s="125" t="s">
        <v>1</v>
      </c>
      <c r="X9" s="125"/>
      <c r="Y9" s="125"/>
      <c r="Z9" s="125"/>
      <c r="AA9" s="125"/>
      <c r="AB9" s="125"/>
      <c r="AC9" s="125"/>
      <c r="AD9" s="125"/>
      <c r="AE9" s="125"/>
      <c r="AF9" s="125"/>
      <c r="AG9" s="1"/>
      <c r="AH9" s="133" t="s">
        <v>2</v>
      </c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"/>
      <c r="AU9" s="125" t="s">
        <v>2</v>
      </c>
      <c r="AV9" s="125"/>
      <c r="AW9" s="2"/>
      <c r="BD9" s="7"/>
      <c r="BE9" s="7"/>
      <c r="BF9" s="7"/>
      <c r="BG9" s="7"/>
      <c r="BH9" s="7"/>
      <c r="BK9" s="7"/>
      <c r="BL9" s="7"/>
      <c r="BM9" s="7"/>
      <c r="BN9" s="7"/>
      <c r="BO9" s="7"/>
      <c r="BR9" s="7"/>
      <c r="BS9" s="7"/>
      <c r="BT9" s="7"/>
      <c r="BU9" s="7"/>
      <c r="BV9" s="7"/>
    </row>
    <row r="10" spans="1:75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4" t="s">
        <v>7</v>
      </c>
      <c r="G10" s="34"/>
      <c r="H10" s="34"/>
      <c r="I10" s="34"/>
      <c r="J10" s="34"/>
      <c r="K10" s="41" t="s">
        <v>7</v>
      </c>
      <c r="L10" s="34" t="s">
        <v>10</v>
      </c>
      <c r="M10" s="34" t="s">
        <v>46</v>
      </c>
      <c r="N10" s="34" t="s">
        <v>11</v>
      </c>
      <c r="O10" s="34" t="s">
        <v>31</v>
      </c>
      <c r="P10" s="34" t="s">
        <v>49</v>
      </c>
      <c r="Q10" s="34" t="s">
        <v>50</v>
      </c>
      <c r="R10" s="34" t="s">
        <v>32</v>
      </c>
      <c r="S10" s="34" t="s">
        <v>51</v>
      </c>
      <c r="T10" s="34" t="s">
        <v>18</v>
      </c>
      <c r="U10" s="34" t="s">
        <v>19</v>
      </c>
      <c r="V10" s="8"/>
      <c r="W10" s="34" t="s">
        <v>10</v>
      </c>
      <c r="X10" s="34" t="s">
        <v>46</v>
      </c>
      <c r="Y10" s="34" t="s">
        <v>11</v>
      </c>
      <c r="Z10" s="34" t="s">
        <v>31</v>
      </c>
      <c r="AA10" s="34" t="s">
        <v>49</v>
      </c>
      <c r="AB10" s="34" t="s">
        <v>50</v>
      </c>
      <c r="AC10" s="34" t="s">
        <v>32</v>
      </c>
      <c r="AD10" s="34" t="s">
        <v>51</v>
      </c>
      <c r="AE10" s="34" t="s">
        <v>18</v>
      </c>
      <c r="AF10" s="34" t="s">
        <v>19</v>
      </c>
      <c r="AG10" s="8"/>
      <c r="AH10" s="34" t="s">
        <v>7</v>
      </c>
      <c r="AI10" s="34"/>
      <c r="AJ10" s="34"/>
      <c r="AK10" s="34"/>
      <c r="AL10" s="34"/>
      <c r="AM10" s="34" t="s">
        <v>7</v>
      </c>
      <c r="AN10" s="50"/>
      <c r="AO10" s="34" t="s">
        <v>74</v>
      </c>
      <c r="AP10" s="34"/>
      <c r="AQ10" s="34"/>
      <c r="AR10" s="34"/>
      <c r="AS10" s="34" t="s">
        <v>74</v>
      </c>
      <c r="AT10" s="8"/>
      <c r="AU10" s="9" t="s">
        <v>27</v>
      </c>
      <c r="AV10" s="9" t="s">
        <v>29</v>
      </c>
      <c r="AW10" s="10"/>
      <c r="AX10" s="7" t="s">
        <v>43</v>
      </c>
      <c r="AY10" s="7" t="s">
        <v>44</v>
      </c>
      <c r="AZ10" s="35" t="s">
        <v>4</v>
      </c>
      <c r="BA10" s="35" t="s">
        <v>30</v>
      </c>
      <c r="BB10" s="7"/>
      <c r="BC10" s="7"/>
      <c r="BD10" s="7"/>
      <c r="BE10" s="7"/>
      <c r="BF10" s="7"/>
      <c r="BG10" s="7"/>
    </row>
    <row r="11" spans="1:75" x14ac:dyDescent="0.2">
      <c r="F11" t="s">
        <v>67</v>
      </c>
      <c r="G11" t="s">
        <v>68</v>
      </c>
      <c r="H11" t="s">
        <v>69</v>
      </c>
      <c r="I11" t="s">
        <v>70</v>
      </c>
      <c r="J11" t="s">
        <v>71</v>
      </c>
      <c r="K11" s="41" t="s">
        <v>20</v>
      </c>
      <c r="V11" s="1"/>
      <c r="AG11" s="1"/>
      <c r="AH11" t="s">
        <v>67</v>
      </c>
      <c r="AI11" t="s">
        <v>68</v>
      </c>
      <c r="AJ11" t="s">
        <v>69</v>
      </c>
      <c r="AK11" t="s">
        <v>70</v>
      </c>
      <c r="AL11" t="s">
        <v>71</v>
      </c>
      <c r="AM11" s="34" t="s">
        <v>4</v>
      </c>
      <c r="AN11" s="49"/>
      <c r="AO11" t="s">
        <v>75</v>
      </c>
      <c r="AP11" t="s">
        <v>76</v>
      </c>
      <c r="AQ11" t="s">
        <v>77</v>
      </c>
      <c r="AR11" t="s">
        <v>78</v>
      </c>
      <c r="AS11" s="34" t="s">
        <v>4</v>
      </c>
      <c r="AT11" s="1"/>
      <c r="AW11" s="2"/>
      <c r="AZ11" s="5"/>
      <c r="BA11" s="5"/>
    </row>
    <row r="12" spans="1:75" x14ac:dyDescent="0.2">
      <c r="A12" s="100">
        <v>12</v>
      </c>
      <c r="B12" s="100" t="s">
        <v>132</v>
      </c>
      <c r="C12" s="100" t="s">
        <v>95</v>
      </c>
      <c r="D12" s="100" t="s">
        <v>96</v>
      </c>
      <c r="E12" s="100" t="s">
        <v>116</v>
      </c>
      <c r="F12" s="11">
        <v>5.3</v>
      </c>
      <c r="G12" s="11">
        <v>5</v>
      </c>
      <c r="H12" s="11">
        <v>5</v>
      </c>
      <c r="I12" s="11">
        <v>6</v>
      </c>
      <c r="J12" s="11">
        <v>7</v>
      </c>
      <c r="K12" s="13">
        <f t="shared" ref="K12:K19" si="0">(F12*0.1)+(G12*0.1)+(H12*0.3)+(I12*0.3)+(J12*0.2)</f>
        <v>5.73</v>
      </c>
      <c r="L12" s="11">
        <v>4.5</v>
      </c>
      <c r="M12" s="11">
        <v>5</v>
      </c>
      <c r="N12" s="11">
        <v>5.3</v>
      </c>
      <c r="O12" s="11">
        <v>4.8</v>
      </c>
      <c r="P12" s="11">
        <v>5.3</v>
      </c>
      <c r="Q12" s="11">
        <v>4.3</v>
      </c>
      <c r="R12" s="11">
        <v>5.2</v>
      </c>
      <c r="S12" s="11">
        <v>4.5</v>
      </c>
      <c r="T12" s="13">
        <f t="shared" ref="T12:T19" si="1">SUM(L12:S12)</f>
        <v>38.900000000000006</v>
      </c>
      <c r="U12" s="13">
        <f t="shared" ref="U12:U19" si="2">T12/8</f>
        <v>4.8625000000000007</v>
      </c>
      <c r="V12" s="1"/>
      <c r="W12" s="11">
        <v>5</v>
      </c>
      <c r="X12" s="11">
        <v>6</v>
      </c>
      <c r="Y12" s="11">
        <v>5.5</v>
      </c>
      <c r="Z12" s="11">
        <v>7</v>
      </c>
      <c r="AA12" s="11">
        <v>7.5</v>
      </c>
      <c r="AB12" s="11">
        <v>7.5</v>
      </c>
      <c r="AC12" s="11">
        <v>6.8</v>
      </c>
      <c r="AD12" s="11">
        <v>5.8</v>
      </c>
      <c r="AE12" s="13">
        <f t="shared" ref="AE12:AE19" si="3">SUM(W12:AD12)</f>
        <v>51.099999999999994</v>
      </c>
      <c r="AF12" s="13">
        <f t="shared" ref="AF12:AF19" si="4">AE12/8</f>
        <v>6.3874999999999993</v>
      </c>
      <c r="AG12" s="1"/>
      <c r="AH12" s="11">
        <v>5.3</v>
      </c>
      <c r="AI12" s="11">
        <v>5</v>
      </c>
      <c r="AJ12" s="11">
        <v>5</v>
      </c>
      <c r="AK12" s="11">
        <v>6</v>
      </c>
      <c r="AL12" s="11">
        <v>7</v>
      </c>
      <c r="AM12" s="42">
        <f t="shared" ref="AM12:AM19" si="5">(AH12*0.1)+(AI12*0.1)+(AJ12*0.3)+(AK12*0.3)+(AL12*0.2)</f>
        <v>5.73</v>
      </c>
      <c r="AN12" s="49"/>
      <c r="AO12" s="11">
        <v>5.5</v>
      </c>
      <c r="AP12" s="11">
        <v>5.5</v>
      </c>
      <c r="AQ12" s="11">
        <v>4</v>
      </c>
      <c r="AR12" s="11">
        <v>3.5</v>
      </c>
      <c r="AS12" s="42">
        <f t="shared" ref="AS12:AS19" si="6">(AO12*0.3)+(AP12*0.25)+(AQ12*0.35)+(AR12*0.1)</f>
        <v>4.7749999999999995</v>
      </c>
      <c r="AT12" s="1"/>
      <c r="AU12" s="11">
        <v>6.9</v>
      </c>
      <c r="AV12" s="13">
        <f t="shared" ref="AV12:AV19" si="7">AU12</f>
        <v>6.9</v>
      </c>
      <c r="AW12" s="2"/>
      <c r="AX12" s="13">
        <f t="shared" ref="AX12:AX19" si="8">(K12*0.25)+(U12*0.375)+(AF12*0.375)</f>
        <v>5.6512500000000001</v>
      </c>
      <c r="AY12" s="13">
        <f t="shared" ref="AY12:AY19" si="9">(AM12*0.25)+(AS12*0.25)+(AV12*0.5)</f>
        <v>6.0762499999999999</v>
      </c>
      <c r="AZ12" s="44">
        <f t="shared" ref="AZ12:AZ19" si="10">AVERAGE(AX12:AY12)</f>
        <v>5.8637499999999996</v>
      </c>
      <c r="BA12" s="97">
        <f>RANK(AZ$12,AZ$12:AZ$19)</f>
        <v>4</v>
      </c>
      <c r="BB12" s="13"/>
      <c r="BE12" s="13"/>
      <c r="BF12" s="13"/>
    </row>
    <row r="13" spans="1:75" x14ac:dyDescent="0.2">
      <c r="A13" s="100">
        <v>27</v>
      </c>
      <c r="B13" s="100" t="s">
        <v>134</v>
      </c>
      <c r="C13" s="100" t="s">
        <v>123</v>
      </c>
      <c r="D13" s="100" t="s">
        <v>98</v>
      </c>
      <c r="E13" s="100" t="s">
        <v>135</v>
      </c>
      <c r="F13" s="11">
        <v>6</v>
      </c>
      <c r="G13" s="11">
        <v>6</v>
      </c>
      <c r="H13" s="11">
        <v>6</v>
      </c>
      <c r="I13" s="11">
        <v>6.2</v>
      </c>
      <c r="J13" s="11">
        <v>6.3</v>
      </c>
      <c r="K13" s="13">
        <f t="shared" si="0"/>
        <v>6.1199999999999992</v>
      </c>
      <c r="L13" s="11">
        <v>4.8</v>
      </c>
      <c r="M13" s="11">
        <v>5.3</v>
      </c>
      <c r="N13" s="11">
        <v>6</v>
      </c>
      <c r="O13" s="11">
        <v>5.3</v>
      </c>
      <c r="P13" s="11">
        <v>5</v>
      </c>
      <c r="Q13" s="11">
        <v>4.8</v>
      </c>
      <c r="R13" s="11">
        <v>5.8</v>
      </c>
      <c r="S13" s="11">
        <v>5</v>
      </c>
      <c r="T13" s="13">
        <f t="shared" si="1"/>
        <v>42</v>
      </c>
      <c r="U13" s="13">
        <f t="shared" si="2"/>
        <v>5.25</v>
      </c>
      <c r="V13" s="1"/>
      <c r="W13" s="11">
        <v>5</v>
      </c>
      <c r="X13" s="11">
        <v>6</v>
      </c>
      <c r="Y13" s="11">
        <v>5.5</v>
      </c>
      <c r="Z13" s="11">
        <v>6.5</v>
      </c>
      <c r="AA13" s="11">
        <v>8.5</v>
      </c>
      <c r="AB13" s="11">
        <v>8.5</v>
      </c>
      <c r="AC13" s="11">
        <v>8</v>
      </c>
      <c r="AD13" s="11">
        <v>5.8</v>
      </c>
      <c r="AE13" s="13">
        <f t="shared" si="3"/>
        <v>53.8</v>
      </c>
      <c r="AF13" s="13">
        <f t="shared" si="4"/>
        <v>6.7249999999999996</v>
      </c>
      <c r="AG13" s="1"/>
      <c r="AH13" s="11">
        <v>6</v>
      </c>
      <c r="AI13" s="11">
        <v>6</v>
      </c>
      <c r="AJ13" s="11">
        <v>6</v>
      </c>
      <c r="AK13" s="11">
        <v>6.21</v>
      </c>
      <c r="AL13" s="11">
        <v>6.3</v>
      </c>
      <c r="AM13" s="42">
        <f t="shared" si="5"/>
        <v>6.1229999999999993</v>
      </c>
      <c r="AN13" s="49"/>
      <c r="AO13" s="11">
        <v>6</v>
      </c>
      <c r="AP13" s="11">
        <v>6</v>
      </c>
      <c r="AQ13" s="11">
        <v>6</v>
      </c>
      <c r="AR13" s="11">
        <v>3</v>
      </c>
      <c r="AS13" s="42">
        <f t="shared" si="6"/>
        <v>5.6999999999999993</v>
      </c>
      <c r="AT13" s="1"/>
      <c r="AU13" s="11">
        <v>7.4</v>
      </c>
      <c r="AV13" s="13">
        <f t="shared" si="7"/>
        <v>7.4</v>
      </c>
      <c r="AW13" s="2"/>
      <c r="AX13" s="13">
        <f t="shared" si="8"/>
        <v>6.020624999999999</v>
      </c>
      <c r="AY13" s="13">
        <f t="shared" si="9"/>
        <v>6.6557499999999994</v>
      </c>
      <c r="AZ13" s="44">
        <f t="shared" si="10"/>
        <v>6.3381874999999992</v>
      </c>
      <c r="BA13" s="97">
        <f>RANK(AZ$13,AZ$12:AZ$19)</f>
        <v>1</v>
      </c>
      <c r="BB13" s="13"/>
      <c r="BE13" s="13"/>
      <c r="BF13" s="13"/>
    </row>
    <row r="14" spans="1:75" x14ac:dyDescent="0.2">
      <c r="A14" s="100">
        <v>26</v>
      </c>
      <c r="B14" s="100" t="s">
        <v>136</v>
      </c>
      <c r="C14" s="100" t="s">
        <v>123</v>
      </c>
      <c r="D14" s="100" t="s">
        <v>98</v>
      </c>
      <c r="E14" s="100" t="s">
        <v>135</v>
      </c>
      <c r="F14" s="11">
        <v>6</v>
      </c>
      <c r="G14" s="11">
        <v>6</v>
      </c>
      <c r="H14" s="11">
        <v>6</v>
      </c>
      <c r="I14" s="11">
        <v>6.2</v>
      </c>
      <c r="J14" s="11">
        <v>6.3</v>
      </c>
      <c r="K14" s="13">
        <f t="shared" si="0"/>
        <v>6.1199999999999992</v>
      </c>
      <c r="L14" s="11">
        <v>4.5</v>
      </c>
      <c r="M14" s="11">
        <v>5.2</v>
      </c>
      <c r="N14" s="11">
        <v>5.5</v>
      </c>
      <c r="O14" s="11">
        <v>5.5</v>
      </c>
      <c r="P14" s="11">
        <v>4.2</v>
      </c>
      <c r="Q14" s="11">
        <v>4</v>
      </c>
      <c r="R14" s="11">
        <v>5.5</v>
      </c>
      <c r="S14" s="11">
        <v>5</v>
      </c>
      <c r="T14" s="13">
        <f t="shared" si="1"/>
        <v>39.4</v>
      </c>
      <c r="U14" s="13">
        <f t="shared" si="2"/>
        <v>4.9249999999999998</v>
      </c>
      <c r="V14" s="1"/>
      <c r="W14" s="11">
        <v>5.5</v>
      </c>
      <c r="X14" s="11">
        <v>6</v>
      </c>
      <c r="Y14" s="11">
        <v>6.8</v>
      </c>
      <c r="Z14" s="11">
        <v>7</v>
      </c>
      <c r="AA14" s="11">
        <v>7</v>
      </c>
      <c r="AB14" s="11">
        <v>7</v>
      </c>
      <c r="AC14" s="11">
        <v>8</v>
      </c>
      <c r="AD14" s="11">
        <v>5.8</v>
      </c>
      <c r="AE14" s="13">
        <f t="shared" si="3"/>
        <v>53.099999999999994</v>
      </c>
      <c r="AF14" s="13">
        <f t="shared" si="4"/>
        <v>6.6374999999999993</v>
      </c>
      <c r="AG14" s="1"/>
      <c r="AH14" s="11">
        <v>6</v>
      </c>
      <c r="AI14" s="11">
        <v>6</v>
      </c>
      <c r="AJ14" s="11">
        <v>6</v>
      </c>
      <c r="AK14" s="11">
        <v>6.2</v>
      </c>
      <c r="AL14" s="11">
        <v>6.3</v>
      </c>
      <c r="AM14" s="42">
        <f t="shared" si="5"/>
        <v>6.1199999999999992</v>
      </c>
      <c r="AN14" s="49"/>
      <c r="AO14" s="11">
        <v>6</v>
      </c>
      <c r="AP14" s="11">
        <v>4.5</v>
      </c>
      <c r="AQ14" s="11">
        <v>4</v>
      </c>
      <c r="AR14" s="11">
        <v>3</v>
      </c>
      <c r="AS14" s="42">
        <f t="shared" si="6"/>
        <v>4.6249999999999991</v>
      </c>
      <c r="AT14" s="1"/>
      <c r="AU14" s="11">
        <v>6.3</v>
      </c>
      <c r="AV14" s="13">
        <f t="shared" si="7"/>
        <v>6.3</v>
      </c>
      <c r="AW14" s="2"/>
      <c r="AX14" s="13">
        <f t="shared" si="8"/>
        <v>5.8659374999999994</v>
      </c>
      <c r="AY14" s="13">
        <f t="shared" si="9"/>
        <v>5.8362499999999997</v>
      </c>
      <c r="AZ14" s="44">
        <f t="shared" si="10"/>
        <v>5.8510937499999995</v>
      </c>
      <c r="BA14" s="97">
        <f>RANK(AZ$14,AZ$12:AZ$19)</f>
        <v>5</v>
      </c>
      <c r="BB14" s="13"/>
      <c r="BE14" s="13"/>
      <c r="BF14" s="13"/>
    </row>
    <row r="15" spans="1:75" x14ac:dyDescent="0.2">
      <c r="A15" s="100">
        <v>30</v>
      </c>
      <c r="B15" s="100" t="s">
        <v>137</v>
      </c>
      <c r="C15" s="100" t="s">
        <v>123</v>
      </c>
      <c r="D15" s="100" t="s">
        <v>98</v>
      </c>
      <c r="E15" s="100" t="s">
        <v>135</v>
      </c>
      <c r="F15" s="11">
        <v>6</v>
      </c>
      <c r="G15" s="11">
        <v>6</v>
      </c>
      <c r="H15" s="11">
        <v>6</v>
      </c>
      <c r="I15" s="11">
        <v>6.2</v>
      </c>
      <c r="J15" s="11">
        <v>6.3</v>
      </c>
      <c r="K15" s="13">
        <f t="shared" si="0"/>
        <v>6.1199999999999992</v>
      </c>
      <c r="L15" s="11">
        <v>4</v>
      </c>
      <c r="M15" s="11">
        <v>4.5</v>
      </c>
      <c r="N15" s="11">
        <v>3</v>
      </c>
      <c r="O15" s="11">
        <v>3.5</v>
      </c>
      <c r="P15" s="11">
        <v>3.8</v>
      </c>
      <c r="Q15" s="11">
        <v>4.5</v>
      </c>
      <c r="R15" s="11">
        <v>5</v>
      </c>
      <c r="S15" s="11">
        <v>4.8</v>
      </c>
      <c r="T15" s="13">
        <f t="shared" si="1"/>
        <v>33.1</v>
      </c>
      <c r="U15" s="13">
        <f t="shared" si="2"/>
        <v>4.1375000000000002</v>
      </c>
      <c r="V15" s="1"/>
      <c r="W15" s="11">
        <v>4.8</v>
      </c>
      <c r="X15" s="11">
        <v>5.5</v>
      </c>
      <c r="Y15" s="11">
        <v>5</v>
      </c>
      <c r="Z15" s="11">
        <v>6.8</v>
      </c>
      <c r="AA15" s="11">
        <v>6.8</v>
      </c>
      <c r="AB15" s="11">
        <v>6.8</v>
      </c>
      <c r="AC15" s="11">
        <v>6</v>
      </c>
      <c r="AD15" s="11">
        <v>5.8</v>
      </c>
      <c r="AE15" s="13">
        <f t="shared" si="3"/>
        <v>47.5</v>
      </c>
      <c r="AF15" s="13">
        <f t="shared" si="4"/>
        <v>5.9375</v>
      </c>
      <c r="AG15" s="1"/>
      <c r="AH15" s="11">
        <v>6</v>
      </c>
      <c r="AI15" s="11">
        <v>6</v>
      </c>
      <c r="AJ15" s="11">
        <v>6</v>
      </c>
      <c r="AK15" s="11">
        <v>6.2</v>
      </c>
      <c r="AL15" s="11">
        <v>6.3</v>
      </c>
      <c r="AM15" s="42">
        <f t="shared" si="5"/>
        <v>6.1199999999999992</v>
      </c>
      <c r="AN15" s="49"/>
      <c r="AO15" s="11">
        <v>4</v>
      </c>
      <c r="AP15" s="11">
        <v>4</v>
      </c>
      <c r="AQ15" s="11">
        <v>3</v>
      </c>
      <c r="AR15" s="11">
        <v>3</v>
      </c>
      <c r="AS15" s="42">
        <v>2.5499999999999998</v>
      </c>
      <c r="AT15" s="1"/>
      <c r="AU15" s="11">
        <v>5.7</v>
      </c>
      <c r="AV15" s="13">
        <f t="shared" si="7"/>
        <v>5.7</v>
      </c>
      <c r="AW15" s="2"/>
      <c r="AX15" s="13">
        <f t="shared" si="8"/>
        <v>5.3081250000000004</v>
      </c>
      <c r="AY15" s="13">
        <f t="shared" si="9"/>
        <v>5.0175000000000001</v>
      </c>
      <c r="AZ15" s="44">
        <f t="shared" si="10"/>
        <v>5.1628125000000002</v>
      </c>
      <c r="BA15" s="97">
        <f>RANK(AZ$15,AZ$12:AZ$19)</f>
        <v>8</v>
      </c>
      <c r="BB15" s="13"/>
      <c r="BE15" s="13"/>
      <c r="BF15" s="13"/>
    </row>
    <row r="16" spans="1:75" x14ac:dyDescent="0.2">
      <c r="A16" s="100">
        <v>25</v>
      </c>
      <c r="B16" s="100" t="s">
        <v>138</v>
      </c>
      <c r="C16" s="100" t="s">
        <v>123</v>
      </c>
      <c r="D16" s="100" t="s">
        <v>98</v>
      </c>
      <c r="E16" s="100" t="s">
        <v>135</v>
      </c>
      <c r="F16" s="11">
        <v>6</v>
      </c>
      <c r="G16" s="11">
        <v>6</v>
      </c>
      <c r="H16" s="11">
        <v>6</v>
      </c>
      <c r="I16" s="11">
        <v>6.2</v>
      </c>
      <c r="J16" s="11">
        <v>6.3</v>
      </c>
      <c r="K16" s="13">
        <f t="shared" si="0"/>
        <v>6.1199999999999992</v>
      </c>
      <c r="L16" s="11">
        <v>5</v>
      </c>
      <c r="M16" s="11">
        <v>6.3</v>
      </c>
      <c r="N16" s="11">
        <v>4.8</v>
      </c>
      <c r="O16" s="11">
        <v>5</v>
      </c>
      <c r="P16" s="11">
        <v>4.2</v>
      </c>
      <c r="Q16" s="11">
        <v>4.2</v>
      </c>
      <c r="R16" s="11">
        <v>6</v>
      </c>
      <c r="S16" s="11">
        <v>5.3</v>
      </c>
      <c r="T16" s="13">
        <f t="shared" si="1"/>
        <v>40.799999999999997</v>
      </c>
      <c r="U16" s="13">
        <f t="shared" si="2"/>
        <v>5.0999999999999996</v>
      </c>
      <c r="V16" s="1"/>
      <c r="W16" s="11">
        <v>6.8</v>
      </c>
      <c r="X16" s="11">
        <v>6</v>
      </c>
      <c r="Y16" s="11">
        <v>5</v>
      </c>
      <c r="Z16" s="11">
        <v>6.5</v>
      </c>
      <c r="AA16" s="11">
        <v>8</v>
      </c>
      <c r="AB16" s="11">
        <v>7.8</v>
      </c>
      <c r="AC16" s="11">
        <v>7.5</v>
      </c>
      <c r="AD16" s="11">
        <v>5.8</v>
      </c>
      <c r="AE16" s="13">
        <f t="shared" si="3"/>
        <v>53.399999999999991</v>
      </c>
      <c r="AF16" s="13">
        <f t="shared" si="4"/>
        <v>6.6749999999999989</v>
      </c>
      <c r="AG16" s="1"/>
      <c r="AH16" s="11">
        <v>6</v>
      </c>
      <c r="AI16" s="11">
        <v>6</v>
      </c>
      <c r="AJ16" s="11">
        <v>6</v>
      </c>
      <c r="AK16" s="11">
        <v>6.2</v>
      </c>
      <c r="AL16" s="11">
        <v>6.3</v>
      </c>
      <c r="AM16" s="42">
        <f t="shared" si="5"/>
        <v>6.1199999999999992</v>
      </c>
      <c r="AN16" s="49"/>
      <c r="AO16" s="11">
        <v>4.78</v>
      </c>
      <c r="AP16" s="11">
        <v>4.8</v>
      </c>
      <c r="AQ16" s="11">
        <v>4.8</v>
      </c>
      <c r="AR16" s="11">
        <v>4.8</v>
      </c>
      <c r="AS16" s="42">
        <f t="shared" si="6"/>
        <v>4.7940000000000005</v>
      </c>
      <c r="AT16" s="1"/>
      <c r="AU16" s="11">
        <v>7</v>
      </c>
      <c r="AV16" s="13">
        <f t="shared" si="7"/>
        <v>7</v>
      </c>
      <c r="AW16" s="2"/>
      <c r="AX16" s="13">
        <f t="shared" si="8"/>
        <v>5.9456249999999997</v>
      </c>
      <c r="AY16" s="13">
        <f t="shared" si="9"/>
        <v>6.2285000000000004</v>
      </c>
      <c r="AZ16" s="44">
        <f t="shared" si="10"/>
        <v>6.0870625</v>
      </c>
      <c r="BA16" s="97">
        <f>RANK(AZ$16,AZ$12:AZ$19)</f>
        <v>2</v>
      </c>
      <c r="BB16" s="13"/>
      <c r="BE16" s="13"/>
      <c r="BF16" s="13"/>
    </row>
    <row r="17" spans="1:58" x14ac:dyDescent="0.2">
      <c r="A17" s="100">
        <v>9</v>
      </c>
      <c r="B17" s="100" t="s">
        <v>139</v>
      </c>
      <c r="C17" s="100" t="s">
        <v>99</v>
      </c>
      <c r="D17" s="100" t="s">
        <v>100</v>
      </c>
      <c r="E17" s="99" t="s">
        <v>118</v>
      </c>
      <c r="F17" s="11">
        <v>6</v>
      </c>
      <c r="G17" s="11">
        <v>6</v>
      </c>
      <c r="H17" s="11">
        <v>6.5</v>
      </c>
      <c r="I17" s="11">
        <v>6.8</v>
      </c>
      <c r="J17" s="11">
        <v>7</v>
      </c>
      <c r="K17" s="13">
        <f t="shared" si="0"/>
        <v>6.5900000000000007</v>
      </c>
      <c r="L17" s="11">
        <v>5</v>
      </c>
      <c r="M17" s="11">
        <v>5.2</v>
      </c>
      <c r="N17" s="11">
        <v>3</v>
      </c>
      <c r="O17" s="11">
        <v>4</v>
      </c>
      <c r="P17" s="11">
        <v>4</v>
      </c>
      <c r="Q17" s="11">
        <v>4.8</v>
      </c>
      <c r="R17" s="11">
        <v>5.3</v>
      </c>
      <c r="S17" s="11">
        <v>5</v>
      </c>
      <c r="T17" s="13">
        <f t="shared" si="1"/>
        <v>36.299999999999997</v>
      </c>
      <c r="U17" s="13">
        <f t="shared" si="2"/>
        <v>4.5374999999999996</v>
      </c>
      <c r="V17" s="1"/>
      <c r="W17" s="11">
        <v>5</v>
      </c>
      <c r="X17" s="11">
        <v>5</v>
      </c>
      <c r="Y17" s="11">
        <v>5</v>
      </c>
      <c r="Z17" s="11">
        <v>6.8</v>
      </c>
      <c r="AA17" s="11">
        <v>6.8</v>
      </c>
      <c r="AB17" s="11">
        <v>7</v>
      </c>
      <c r="AC17" s="11">
        <v>7</v>
      </c>
      <c r="AD17" s="11">
        <v>6</v>
      </c>
      <c r="AE17" s="13">
        <f t="shared" si="3"/>
        <v>48.6</v>
      </c>
      <c r="AF17" s="13">
        <f t="shared" si="4"/>
        <v>6.0750000000000002</v>
      </c>
      <c r="AG17" s="1"/>
      <c r="AH17" s="11">
        <v>6</v>
      </c>
      <c r="AI17" s="11">
        <v>6</v>
      </c>
      <c r="AJ17" s="11">
        <v>6.5</v>
      </c>
      <c r="AK17" s="11">
        <v>6.8</v>
      </c>
      <c r="AL17" s="11">
        <v>7</v>
      </c>
      <c r="AM17" s="42">
        <f t="shared" si="5"/>
        <v>6.5900000000000007</v>
      </c>
      <c r="AN17" s="49"/>
      <c r="AO17" s="11">
        <v>5.2</v>
      </c>
      <c r="AP17" s="11">
        <v>5.5</v>
      </c>
      <c r="AQ17" s="11">
        <v>5</v>
      </c>
      <c r="AR17" s="11">
        <v>3</v>
      </c>
      <c r="AS17" s="42">
        <f t="shared" si="6"/>
        <v>4.9850000000000003</v>
      </c>
      <c r="AT17" s="1"/>
      <c r="AU17" s="11">
        <v>6.6</v>
      </c>
      <c r="AV17" s="13">
        <f t="shared" si="7"/>
        <v>6.6</v>
      </c>
      <c r="AW17" s="2"/>
      <c r="AX17" s="13">
        <f t="shared" si="8"/>
        <v>5.6271874999999998</v>
      </c>
      <c r="AY17" s="13">
        <f t="shared" si="9"/>
        <v>6.1937499999999996</v>
      </c>
      <c r="AZ17" s="44">
        <f t="shared" si="10"/>
        <v>5.9104687499999997</v>
      </c>
      <c r="BA17" s="97">
        <f>RANK(AZ$17,AZ$12:AZ$19)</f>
        <v>3</v>
      </c>
      <c r="BB17" s="13"/>
      <c r="BE17" s="13"/>
      <c r="BF17" s="13"/>
    </row>
    <row r="18" spans="1:58" x14ac:dyDescent="0.2">
      <c r="A18" s="100">
        <v>6</v>
      </c>
      <c r="B18" s="100" t="s">
        <v>140</v>
      </c>
      <c r="C18" s="100" t="s">
        <v>99</v>
      </c>
      <c r="D18" s="100" t="s">
        <v>100</v>
      </c>
      <c r="E18" s="99" t="s">
        <v>118</v>
      </c>
      <c r="F18" s="11">
        <v>6</v>
      </c>
      <c r="G18" s="11">
        <v>6</v>
      </c>
      <c r="H18" s="11">
        <v>6.5</v>
      </c>
      <c r="I18" s="11">
        <v>6.8</v>
      </c>
      <c r="J18" s="11">
        <v>7</v>
      </c>
      <c r="K18" s="13">
        <f t="shared" si="0"/>
        <v>6.5900000000000007</v>
      </c>
      <c r="L18" s="11">
        <v>4</v>
      </c>
      <c r="M18" s="11">
        <v>4.5</v>
      </c>
      <c r="N18" s="11">
        <v>2.5</v>
      </c>
      <c r="O18" s="11">
        <v>4.8</v>
      </c>
      <c r="P18" s="11">
        <v>4.8</v>
      </c>
      <c r="Q18" s="11">
        <v>4.8</v>
      </c>
      <c r="R18" s="11">
        <v>5.2</v>
      </c>
      <c r="S18" s="11">
        <v>5</v>
      </c>
      <c r="T18" s="13">
        <f t="shared" si="1"/>
        <v>35.6</v>
      </c>
      <c r="U18" s="13">
        <f t="shared" si="2"/>
        <v>4.45</v>
      </c>
      <c r="V18" s="1"/>
      <c r="W18" s="11">
        <v>5.8</v>
      </c>
      <c r="X18" s="11">
        <v>6</v>
      </c>
      <c r="Y18" s="11">
        <v>5.8</v>
      </c>
      <c r="Z18" s="11">
        <v>6</v>
      </c>
      <c r="AA18" s="11">
        <v>6.8</v>
      </c>
      <c r="AB18" s="11">
        <v>6.8</v>
      </c>
      <c r="AC18" s="11">
        <v>6</v>
      </c>
      <c r="AD18" s="11">
        <v>5.8</v>
      </c>
      <c r="AE18" s="13">
        <f t="shared" si="3"/>
        <v>49</v>
      </c>
      <c r="AF18" s="13">
        <f t="shared" si="4"/>
        <v>6.125</v>
      </c>
      <c r="AG18" s="1"/>
      <c r="AH18" s="11">
        <v>6</v>
      </c>
      <c r="AI18" s="11">
        <v>6</v>
      </c>
      <c r="AJ18" s="11">
        <v>6.5</v>
      </c>
      <c r="AK18" s="11">
        <v>6.8</v>
      </c>
      <c r="AL18" s="11">
        <v>7</v>
      </c>
      <c r="AM18" s="42">
        <f t="shared" si="5"/>
        <v>6.5900000000000007</v>
      </c>
      <c r="AN18" s="49"/>
      <c r="AO18" s="11">
        <v>4.8</v>
      </c>
      <c r="AP18" s="11">
        <v>4.8</v>
      </c>
      <c r="AQ18" s="11">
        <v>4.5</v>
      </c>
      <c r="AR18" s="11">
        <v>3</v>
      </c>
      <c r="AS18" s="42">
        <f t="shared" si="6"/>
        <v>4.5149999999999997</v>
      </c>
      <c r="AT18" s="1"/>
      <c r="AU18" s="11">
        <v>6.25</v>
      </c>
      <c r="AV18" s="13">
        <f t="shared" si="7"/>
        <v>6.25</v>
      </c>
      <c r="AW18" s="2"/>
      <c r="AX18" s="13">
        <f t="shared" si="8"/>
        <v>5.6131250000000001</v>
      </c>
      <c r="AY18" s="13">
        <f t="shared" si="9"/>
        <v>5.9012500000000001</v>
      </c>
      <c r="AZ18" s="44">
        <f t="shared" si="10"/>
        <v>5.7571875000000006</v>
      </c>
      <c r="BA18" s="97">
        <f>RANK(AZ$18,AZ$12:AZ$19)</f>
        <v>6</v>
      </c>
      <c r="BB18" s="13"/>
      <c r="BE18" s="13"/>
      <c r="BF18" s="13"/>
    </row>
    <row r="19" spans="1:58" x14ac:dyDescent="0.2">
      <c r="A19" s="100">
        <v>2</v>
      </c>
      <c r="B19" s="100" t="s">
        <v>141</v>
      </c>
      <c r="C19" s="100" t="s">
        <v>142</v>
      </c>
      <c r="D19" s="100" t="s">
        <v>108</v>
      </c>
      <c r="E19" s="99" t="s">
        <v>143</v>
      </c>
      <c r="F19" s="11">
        <v>6</v>
      </c>
      <c r="G19" s="11">
        <v>6</v>
      </c>
      <c r="H19" s="11">
        <v>6</v>
      </c>
      <c r="I19" s="11">
        <v>7</v>
      </c>
      <c r="J19" s="11">
        <v>7.3</v>
      </c>
      <c r="K19" s="13">
        <f t="shared" si="0"/>
        <v>6.56</v>
      </c>
      <c r="L19" s="11">
        <v>3.5</v>
      </c>
      <c r="M19" s="11">
        <v>4.8</v>
      </c>
      <c r="N19" s="11">
        <v>4</v>
      </c>
      <c r="O19" s="11">
        <v>3</v>
      </c>
      <c r="P19" s="11">
        <v>3</v>
      </c>
      <c r="Q19" s="11">
        <v>3</v>
      </c>
      <c r="R19" s="11">
        <v>4.5</v>
      </c>
      <c r="S19" s="11">
        <v>4.8</v>
      </c>
      <c r="T19" s="13">
        <f t="shared" si="1"/>
        <v>30.6</v>
      </c>
      <c r="U19" s="13">
        <f t="shared" si="2"/>
        <v>3.8250000000000002</v>
      </c>
      <c r="V19" s="1"/>
      <c r="W19" s="11">
        <v>5</v>
      </c>
      <c r="X19" s="11">
        <v>5</v>
      </c>
      <c r="Y19" s="11">
        <v>5</v>
      </c>
      <c r="Z19" s="11">
        <v>5</v>
      </c>
      <c r="AA19" s="11">
        <v>6.5</v>
      </c>
      <c r="AB19" s="11">
        <v>6.5</v>
      </c>
      <c r="AC19" s="11">
        <v>5.5</v>
      </c>
      <c r="AD19" s="11">
        <v>5.8</v>
      </c>
      <c r="AE19" s="13">
        <f t="shared" si="3"/>
        <v>44.3</v>
      </c>
      <c r="AF19" s="13">
        <f t="shared" si="4"/>
        <v>5.5374999999999996</v>
      </c>
      <c r="AG19" s="1"/>
      <c r="AH19" s="11">
        <v>6</v>
      </c>
      <c r="AI19" s="11">
        <v>6</v>
      </c>
      <c r="AJ19" s="11">
        <v>6</v>
      </c>
      <c r="AK19" s="11">
        <v>7</v>
      </c>
      <c r="AL19" s="11">
        <v>7.3</v>
      </c>
      <c r="AM19" s="42">
        <f t="shared" si="5"/>
        <v>6.56</v>
      </c>
      <c r="AN19" s="49"/>
      <c r="AO19" s="11">
        <v>4.5</v>
      </c>
      <c r="AP19" s="11">
        <v>4.5</v>
      </c>
      <c r="AQ19" s="11">
        <v>4</v>
      </c>
      <c r="AR19" s="11">
        <v>4</v>
      </c>
      <c r="AS19" s="42">
        <f t="shared" si="6"/>
        <v>4.2749999999999995</v>
      </c>
      <c r="AT19" s="1"/>
      <c r="AU19" s="11">
        <v>6.25</v>
      </c>
      <c r="AV19" s="13">
        <f t="shared" si="7"/>
        <v>6.25</v>
      </c>
      <c r="AW19" s="2"/>
      <c r="AX19" s="13">
        <f t="shared" si="8"/>
        <v>5.1509374999999995</v>
      </c>
      <c r="AY19" s="13">
        <f t="shared" si="9"/>
        <v>5.8337500000000002</v>
      </c>
      <c r="AZ19" s="44">
        <f t="shared" si="10"/>
        <v>5.4923437499999999</v>
      </c>
      <c r="BA19" s="97">
        <f>RANK(AZ$19,AZ$12:AZ$19)</f>
        <v>7</v>
      </c>
      <c r="BB19" s="13"/>
      <c r="BE19" s="13"/>
      <c r="BF19" s="13"/>
    </row>
    <row r="20" spans="1:58" x14ac:dyDescent="0.2">
      <c r="A20" s="100"/>
      <c r="B20" s="100"/>
      <c r="C20" s="100"/>
      <c r="D20" s="100"/>
      <c r="E20" s="100"/>
    </row>
    <row r="21" spans="1:58" x14ac:dyDescent="0.2">
      <c r="A21" s="101" t="s">
        <v>131</v>
      </c>
      <c r="B21" s="100"/>
      <c r="C21" s="100"/>
      <c r="D21" s="100"/>
      <c r="E21" s="100"/>
    </row>
    <row r="22" spans="1:58" x14ac:dyDescent="0.2">
      <c r="A22" s="100">
        <v>11</v>
      </c>
      <c r="B22" s="100" t="s">
        <v>133</v>
      </c>
      <c r="C22" s="100" t="s">
        <v>95</v>
      </c>
      <c r="D22" s="100" t="s">
        <v>96</v>
      </c>
      <c r="E22" s="100" t="s">
        <v>116</v>
      </c>
      <c r="F22" s="11">
        <v>5.3</v>
      </c>
      <c r="G22" s="11">
        <v>5</v>
      </c>
      <c r="H22" s="11">
        <v>5</v>
      </c>
      <c r="I22" s="11">
        <v>6</v>
      </c>
      <c r="J22" s="11">
        <v>7</v>
      </c>
      <c r="K22" s="13">
        <f>(F22*0.1)+(G22*0.1)+(H22*0.3)+(I22*0.3)+(J22*0.2)</f>
        <v>5.73</v>
      </c>
      <c r="L22" s="11">
        <v>3.5</v>
      </c>
      <c r="M22" s="11">
        <v>5.2</v>
      </c>
      <c r="N22" s="11">
        <v>5.5</v>
      </c>
      <c r="O22" s="11">
        <v>5</v>
      </c>
      <c r="P22" s="11">
        <v>6.3</v>
      </c>
      <c r="Q22" s="11">
        <v>6.5</v>
      </c>
      <c r="R22" s="11">
        <v>4</v>
      </c>
      <c r="S22" s="11">
        <v>4.5</v>
      </c>
      <c r="T22" s="13">
        <f>SUM(L22:S22)</f>
        <v>40.5</v>
      </c>
      <c r="U22" s="13">
        <f>T22/8</f>
        <v>5.0625</v>
      </c>
      <c r="V22" s="1"/>
      <c r="W22" s="11">
        <v>4.5</v>
      </c>
      <c r="X22" s="11">
        <v>7</v>
      </c>
      <c r="Y22" s="11">
        <v>5.8</v>
      </c>
      <c r="Z22" s="11">
        <v>8</v>
      </c>
      <c r="AA22" s="11">
        <v>7</v>
      </c>
      <c r="AB22" s="11">
        <v>7</v>
      </c>
      <c r="AC22" s="11">
        <v>8</v>
      </c>
      <c r="AD22" s="11">
        <v>5.8</v>
      </c>
      <c r="AE22" s="13">
        <f>SUM(W22:AD22)</f>
        <v>53.099999999999994</v>
      </c>
      <c r="AF22" s="13">
        <f>AE22/8</f>
        <v>6.6374999999999993</v>
      </c>
      <c r="AG22" s="1"/>
      <c r="AH22" s="11">
        <v>5.3</v>
      </c>
      <c r="AI22" s="11">
        <v>5</v>
      </c>
      <c r="AJ22" s="11">
        <v>5</v>
      </c>
      <c r="AK22" s="11">
        <v>6</v>
      </c>
      <c r="AL22" s="11">
        <v>7</v>
      </c>
      <c r="AM22" s="42">
        <f>(AH22*0.1)+(AI22*0.1)+(AJ22*0.3)+(AK22*0.3)+(AL22*0.2)</f>
        <v>5.73</v>
      </c>
      <c r="AN22" s="49"/>
      <c r="AO22" s="11">
        <v>5</v>
      </c>
      <c r="AP22" s="11">
        <v>5</v>
      </c>
      <c r="AQ22" s="11">
        <v>3.5</v>
      </c>
      <c r="AR22" s="11">
        <v>3</v>
      </c>
      <c r="AS22" s="42">
        <f>(AO22*0.3)+(AP22*0.25)+(AQ22*0.35)+(AR22*0.1)</f>
        <v>4.2749999999999995</v>
      </c>
      <c r="AT22" s="1"/>
      <c r="AU22" s="11">
        <v>7.75</v>
      </c>
      <c r="AV22" s="13">
        <f>AU22</f>
        <v>7.75</v>
      </c>
      <c r="AW22" s="2"/>
      <c r="AX22" s="13">
        <f>(K22*0.25)+(U22*0.375)+(AF22*0.375)</f>
        <v>5.82</v>
      </c>
      <c r="AY22" s="13">
        <f>(AM22*0.25)+(AS22*0.25)+(AV22*0.5)</f>
        <v>6.3762499999999998</v>
      </c>
      <c r="AZ22" s="44">
        <f>AVERAGE(AX22:AY22)</f>
        <v>6.0981249999999996</v>
      </c>
      <c r="BA22" s="97">
        <v>1</v>
      </c>
      <c r="BB22" s="13"/>
      <c r="BE22" s="13"/>
      <c r="BF22" s="13"/>
    </row>
  </sheetData>
  <mergeCells count="10">
    <mergeCell ref="A1:B1"/>
    <mergeCell ref="A3:B3"/>
    <mergeCell ref="A5:B5"/>
    <mergeCell ref="H5:K5"/>
    <mergeCell ref="AU9:AV9"/>
    <mergeCell ref="F9:U9"/>
    <mergeCell ref="Y5:AB5"/>
    <mergeCell ref="W9:AF9"/>
    <mergeCell ref="AJ5:AM5"/>
    <mergeCell ref="AH9:AS9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U14"/>
  <sheetViews>
    <sheetView zoomScale="90" zoomScaleNormal="90" workbookViewId="0">
      <pane xSplit="5" topLeftCell="AG1" activePane="topRight" state="frozen"/>
      <selection pane="topRight" activeCell="AX13" sqref="AX13"/>
    </sheetView>
  </sheetViews>
  <sheetFormatPr defaultRowHeight="12.75" x14ac:dyDescent="0.2"/>
  <cols>
    <col min="1" max="1" width="5.5703125" customWidth="1"/>
    <col min="2" max="2" width="20.85546875" customWidth="1"/>
    <col min="3" max="3" width="19.5703125" customWidth="1"/>
    <col min="4" max="4" width="15.7109375" bestFit="1" customWidth="1"/>
    <col min="5" max="5" width="24.85546875" bestFit="1" customWidth="1"/>
    <col min="6" max="20" width="5.7109375" customWidth="1"/>
    <col min="21" max="21" width="3.140625" customWidth="1"/>
    <col min="22" max="27" width="5.7109375" customWidth="1"/>
    <col min="28" max="28" width="5.42578125" customWidth="1"/>
    <col min="29" max="29" width="7.140625" customWidth="1"/>
    <col min="30" max="30" width="6.140625" customWidth="1"/>
    <col min="31" max="31" width="3.85546875" customWidth="1"/>
    <col min="32" max="32" width="6.140625" style="49" customWidth="1"/>
    <col min="33" max="33" width="5.42578125" style="49" customWidth="1"/>
    <col min="34" max="34" width="5.140625" style="49" customWidth="1"/>
    <col min="35" max="35" width="5.5703125" style="49" customWidth="1"/>
    <col min="36" max="37" width="5.7109375" style="49" customWidth="1"/>
    <col min="38" max="38" width="3.5703125" style="49" customWidth="1"/>
    <col min="39" max="42" width="5.140625" style="49" customWidth="1"/>
    <col min="43" max="43" width="6.85546875" style="49" customWidth="1"/>
    <col min="44" max="44" width="3.85546875" customWidth="1"/>
    <col min="45" max="45" width="9.85546875" customWidth="1"/>
    <col min="46" max="46" width="5.7109375" customWidth="1"/>
    <col min="47" max="51" width="8.28515625" customWidth="1"/>
    <col min="52" max="53" width="5.7109375" customWidth="1"/>
    <col min="54" max="54" width="3.140625" customWidth="1"/>
    <col min="55" max="58" width="5.7109375" customWidth="1"/>
    <col min="59" max="60" width="6.7109375" customWidth="1"/>
    <col min="61" max="61" width="3.140625" customWidth="1"/>
    <col min="62" max="67" width="5.7109375" customWidth="1"/>
    <col min="68" max="68" width="6.7109375" customWidth="1"/>
    <col min="69" max="69" width="3.140625" customWidth="1"/>
    <col min="70" max="81" width="5.7109375" customWidth="1"/>
    <col min="82" max="82" width="3.140625" customWidth="1"/>
    <col min="83" max="87" width="8.28515625" customWidth="1"/>
    <col min="88" max="89" width="5.7109375" customWidth="1"/>
    <col min="90" max="90" width="3.140625" customWidth="1"/>
    <col min="91" max="94" width="5.7109375" customWidth="1"/>
    <col min="95" max="95" width="6.85546875" customWidth="1"/>
    <col min="96" max="96" width="6.7109375" customWidth="1"/>
    <col min="97" max="97" width="3.140625" customWidth="1"/>
    <col min="98" max="103" width="5.7109375" customWidth="1"/>
    <col min="104" max="104" width="6.7109375" customWidth="1"/>
    <col min="105" max="105" width="3.140625" customWidth="1"/>
    <col min="106" max="117" width="5.7109375" customWidth="1"/>
    <col min="118" max="118" width="3.140625" customWidth="1"/>
    <col min="119" max="123" width="8.28515625" customWidth="1"/>
    <col min="124" max="125" width="5.7109375" customWidth="1"/>
    <col min="126" max="126" width="3.140625" customWidth="1"/>
    <col min="127" max="130" width="5.7109375" customWidth="1"/>
    <col min="131" max="131" width="6.85546875" customWidth="1"/>
    <col min="132" max="132" width="6.7109375" customWidth="1"/>
    <col min="133" max="133" width="3.140625" customWidth="1"/>
    <col min="134" max="139" width="5.7109375" customWidth="1"/>
    <col min="140" max="140" width="6.7109375" customWidth="1"/>
    <col min="141" max="141" width="3.140625" customWidth="1"/>
    <col min="147" max="147" width="11.5703125" customWidth="1"/>
    <col min="148" max="148" width="3.140625" customWidth="1"/>
    <col min="154" max="154" width="11.5703125" customWidth="1"/>
    <col min="155" max="155" width="3.7109375" customWidth="1"/>
    <col min="161" max="161" width="11.5703125" customWidth="1"/>
    <col min="162" max="162" width="3.7109375" customWidth="1"/>
    <col min="168" max="168" width="11.5703125" customWidth="1"/>
  </cols>
  <sheetData>
    <row r="1" spans="1:73" x14ac:dyDescent="0.2">
      <c r="A1" s="128" t="str">
        <f>CompInfo!B1</f>
        <v>Vaulting SA</v>
      </c>
      <c r="B1" s="128"/>
      <c r="C1" s="5"/>
      <c r="D1" s="5"/>
    </row>
    <row r="2" spans="1:73" x14ac:dyDescent="0.2">
      <c r="A2" s="98" t="str">
        <f>CompInfo!B2</f>
        <v>Vaulting SA May Competition 2019</v>
      </c>
      <c r="B2" s="98"/>
      <c r="C2" s="5"/>
      <c r="D2" s="5"/>
    </row>
    <row r="3" spans="1:73" x14ac:dyDescent="0.2">
      <c r="A3" s="127">
        <f>CompInfo!B3</f>
        <v>43611</v>
      </c>
      <c r="B3" s="127"/>
      <c r="C3" s="5"/>
      <c r="D3" s="5"/>
    </row>
    <row r="4" spans="1:73" x14ac:dyDescent="0.2">
      <c r="A4" s="5"/>
      <c r="B4" s="5"/>
      <c r="C4" s="5"/>
      <c r="D4" s="5"/>
    </row>
    <row r="5" spans="1:73" x14ac:dyDescent="0.2">
      <c r="A5" s="128" t="s">
        <v>48</v>
      </c>
      <c r="B5" s="128"/>
      <c r="C5" s="31" t="s">
        <v>0</v>
      </c>
      <c r="D5" s="39" t="s">
        <v>93</v>
      </c>
      <c r="F5" t="s">
        <v>0</v>
      </c>
      <c r="H5" s="124" t="str">
        <f>D5</f>
        <v>Robyn Bruderer</v>
      </c>
      <c r="I5" s="124"/>
      <c r="J5" s="124"/>
      <c r="K5" s="124"/>
      <c r="L5" s="124"/>
      <c r="U5" s="1"/>
      <c r="V5" t="s">
        <v>66</v>
      </c>
      <c r="X5" t="str">
        <f>D6</f>
        <v>Janet Leadbeater</v>
      </c>
      <c r="AE5" s="1"/>
      <c r="AF5" s="49" t="s">
        <v>0</v>
      </c>
      <c r="AH5" s="132" t="str">
        <f>D5</f>
        <v>Robyn Bruderer</v>
      </c>
      <c r="AI5" s="132"/>
      <c r="AJ5" s="132"/>
      <c r="AK5" s="132"/>
      <c r="AR5" s="1"/>
      <c r="AS5" t="s">
        <v>66</v>
      </c>
      <c r="AT5" s="43" t="str">
        <f>D6</f>
        <v>Janet Leadbeater</v>
      </c>
      <c r="AU5" s="2"/>
      <c r="AV5" t="s">
        <v>42</v>
      </c>
      <c r="AZ5" s="4"/>
      <c r="BG5" s="4"/>
      <c r="BN5" s="4"/>
      <c r="BU5" s="4"/>
    </row>
    <row r="6" spans="1:73" s="7" customFormat="1" x14ac:dyDescent="0.2">
      <c r="C6" s="31" t="s">
        <v>66</v>
      </c>
      <c r="D6" s="40" t="s">
        <v>92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 s="1"/>
      <c r="V6"/>
      <c r="W6"/>
      <c r="X6"/>
      <c r="Y6"/>
      <c r="Z6"/>
      <c r="AA6"/>
      <c r="AB6"/>
      <c r="AC6"/>
      <c r="AD6"/>
      <c r="AE6" s="1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1"/>
      <c r="AS6"/>
      <c r="AT6"/>
      <c r="AU6" s="2"/>
      <c r="AV6"/>
      <c r="AW6"/>
      <c r="AX6"/>
      <c r="AY6"/>
      <c r="AZ6" s="6"/>
      <c r="BA6"/>
      <c r="BB6"/>
      <c r="BC6"/>
      <c r="BD6"/>
      <c r="BE6"/>
      <c r="BF6"/>
      <c r="BG6" s="6"/>
      <c r="BH6"/>
      <c r="BI6"/>
      <c r="BJ6"/>
      <c r="BK6"/>
      <c r="BL6"/>
      <c r="BM6"/>
      <c r="BN6" s="6"/>
      <c r="BO6"/>
      <c r="BP6"/>
      <c r="BQ6"/>
      <c r="BR6"/>
      <c r="BS6"/>
      <c r="BT6"/>
      <c r="BU6" s="6"/>
    </row>
    <row r="7" spans="1:73" x14ac:dyDescent="0.2">
      <c r="U7" s="1"/>
      <c r="AE7" s="1"/>
      <c r="AR7" s="1"/>
      <c r="AU7" s="2"/>
      <c r="AV7" s="7"/>
      <c r="AW7" s="7"/>
      <c r="AX7" s="7"/>
      <c r="AY7" s="7"/>
      <c r="AZ7" s="7"/>
      <c r="BC7" s="7"/>
      <c r="BD7" s="7"/>
      <c r="BE7" s="7"/>
      <c r="BF7" s="7"/>
      <c r="BJ7" s="7"/>
      <c r="BK7" s="7"/>
      <c r="BL7" s="7"/>
      <c r="BM7" s="7"/>
      <c r="BQ7" s="7"/>
      <c r="BR7" s="7"/>
      <c r="BS7" s="7"/>
      <c r="BT7" s="7"/>
    </row>
    <row r="8" spans="1:73" x14ac:dyDescent="0.2">
      <c r="U8" s="1"/>
      <c r="AE8" s="1"/>
      <c r="AR8" s="1"/>
      <c r="AU8" s="2"/>
      <c r="AV8" s="7"/>
      <c r="AW8" s="7"/>
      <c r="AX8" s="7"/>
      <c r="AY8" s="7"/>
      <c r="AZ8" s="7"/>
      <c r="BC8" s="7"/>
      <c r="BD8" s="7"/>
      <c r="BE8" s="7"/>
      <c r="BF8" s="7"/>
      <c r="BJ8" s="7"/>
      <c r="BK8" s="7"/>
      <c r="BL8" s="7"/>
      <c r="BM8" s="7"/>
      <c r="BQ8" s="7"/>
      <c r="BR8" s="7"/>
      <c r="BS8" s="7"/>
      <c r="BT8" s="7"/>
    </row>
    <row r="9" spans="1:73" x14ac:dyDescent="0.2">
      <c r="F9" s="125" t="s">
        <v>1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"/>
      <c r="V9" s="125" t="s">
        <v>1</v>
      </c>
      <c r="W9" s="125"/>
      <c r="X9" s="125"/>
      <c r="Y9" s="125"/>
      <c r="Z9" s="125"/>
      <c r="AA9" s="125"/>
      <c r="AB9" s="125"/>
      <c r="AC9" s="125"/>
      <c r="AD9" s="125"/>
      <c r="AE9" s="1"/>
      <c r="AF9" s="133" t="s">
        <v>2</v>
      </c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"/>
      <c r="AS9" s="125" t="s">
        <v>2</v>
      </c>
      <c r="AT9" s="125"/>
      <c r="AU9" s="2"/>
      <c r="BB9" s="7"/>
      <c r="BC9" s="7"/>
      <c r="BD9" s="7"/>
      <c r="BE9" s="7"/>
      <c r="BF9" s="7"/>
      <c r="BI9" s="7"/>
      <c r="BJ9" s="7"/>
      <c r="BK9" s="7"/>
      <c r="BL9" s="7"/>
      <c r="BM9" s="7"/>
      <c r="BP9" s="7"/>
      <c r="BQ9" s="7"/>
      <c r="BR9" s="7"/>
      <c r="BS9" s="7"/>
      <c r="BT9" s="7"/>
    </row>
    <row r="10" spans="1:73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7</v>
      </c>
      <c r="G10" s="34"/>
      <c r="H10" s="34"/>
      <c r="I10" s="34"/>
      <c r="J10" s="34"/>
      <c r="K10" s="41" t="s">
        <v>7</v>
      </c>
      <c r="L10" s="7" t="s">
        <v>10</v>
      </c>
      <c r="M10" s="7" t="s">
        <v>46</v>
      </c>
      <c r="N10" s="7" t="s">
        <v>11</v>
      </c>
      <c r="O10" s="7" t="s">
        <v>15</v>
      </c>
      <c r="P10" s="7" t="s">
        <v>13</v>
      </c>
      <c r="Q10" s="7" t="s">
        <v>12</v>
      </c>
      <c r="R10" s="7" t="s">
        <v>14</v>
      </c>
      <c r="S10" s="7" t="s">
        <v>18</v>
      </c>
      <c r="T10" s="7" t="s">
        <v>19</v>
      </c>
      <c r="U10" s="8"/>
      <c r="V10" s="34" t="s">
        <v>10</v>
      </c>
      <c r="W10" s="34" t="s">
        <v>46</v>
      </c>
      <c r="X10" s="34" t="s">
        <v>11</v>
      </c>
      <c r="Y10" s="34" t="s">
        <v>15</v>
      </c>
      <c r="Z10" s="34" t="s">
        <v>13</v>
      </c>
      <c r="AA10" s="34" t="s">
        <v>12</v>
      </c>
      <c r="AB10" s="34" t="s">
        <v>14</v>
      </c>
      <c r="AC10" s="34" t="s">
        <v>18</v>
      </c>
      <c r="AD10" s="34" t="s">
        <v>19</v>
      </c>
      <c r="AE10" s="8"/>
      <c r="AF10" s="34" t="s">
        <v>7</v>
      </c>
      <c r="AG10" s="34"/>
      <c r="AH10" s="34"/>
      <c r="AI10" s="34"/>
      <c r="AJ10" s="34"/>
      <c r="AK10" s="34" t="s">
        <v>7</v>
      </c>
      <c r="AL10" s="50"/>
      <c r="AM10" s="34" t="s">
        <v>74</v>
      </c>
      <c r="AN10" s="34"/>
      <c r="AO10" s="34"/>
      <c r="AP10" s="34"/>
      <c r="AQ10" s="34" t="s">
        <v>74</v>
      </c>
      <c r="AR10" s="8"/>
      <c r="AS10" s="9" t="s">
        <v>27</v>
      </c>
      <c r="AT10" s="9" t="s">
        <v>29</v>
      </c>
      <c r="AU10" s="10"/>
      <c r="AV10" s="7" t="s">
        <v>43</v>
      </c>
      <c r="AW10" s="7" t="s">
        <v>44</v>
      </c>
      <c r="AX10" s="35" t="s">
        <v>4</v>
      </c>
      <c r="AY10" s="35" t="s">
        <v>30</v>
      </c>
      <c r="AZ10" s="7"/>
      <c r="BA10" s="7"/>
      <c r="BB10" s="7"/>
      <c r="BC10" s="7"/>
      <c r="BD10" s="7"/>
      <c r="BE10" s="7"/>
    </row>
    <row r="11" spans="1:73" x14ac:dyDescent="0.2">
      <c r="F11" t="s">
        <v>67</v>
      </c>
      <c r="G11" t="s">
        <v>68</v>
      </c>
      <c r="H11" t="s">
        <v>69</v>
      </c>
      <c r="I11" t="s">
        <v>70</v>
      </c>
      <c r="J11" t="s">
        <v>71</v>
      </c>
      <c r="K11" s="41" t="s">
        <v>20</v>
      </c>
      <c r="U11" s="1"/>
      <c r="AE11" s="1"/>
      <c r="AF11" t="s">
        <v>67</v>
      </c>
      <c r="AG11" t="s">
        <v>68</v>
      </c>
      <c r="AH11" t="s">
        <v>69</v>
      </c>
      <c r="AI11" t="s">
        <v>70</v>
      </c>
      <c r="AJ11" t="s">
        <v>71</v>
      </c>
      <c r="AK11" s="34" t="s">
        <v>4</v>
      </c>
      <c r="AM11" t="s">
        <v>75</v>
      </c>
      <c r="AN11" t="s">
        <v>76</v>
      </c>
      <c r="AO11" t="s">
        <v>77</v>
      </c>
      <c r="AP11" t="s">
        <v>78</v>
      </c>
      <c r="AQ11" s="34" t="s">
        <v>4</v>
      </c>
      <c r="AR11" s="1"/>
      <c r="AU11" s="2"/>
      <c r="AX11" s="5"/>
      <c r="AY11" s="5"/>
    </row>
    <row r="12" spans="1:73" x14ac:dyDescent="0.2">
      <c r="A12" s="99">
        <v>13</v>
      </c>
      <c r="B12" s="99" t="s">
        <v>144</v>
      </c>
      <c r="C12" s="100" t="s">
        <v>120</v>
      </c>
      <c r="D12" s="100" t="s">
        <v>121</v>
      </c>
      <c r="E12" s="100" t="s">
        <v>116</v>
      </c>
      <c r="F12" s="11">
        <v>6.5</v>
      </c>
      <c r="G12" s="11">
        <v>6.3</v>
      </c>
      <c r="H12" s="11">
        <v>6</v>
      </c>
      <c r="I12" s="11">
        <v>7</v>
      </c>
      <c r="J12" s="11">
        <v>7.3</v>
      </c>
      <c r="K12" s="13">
        <f>(F12*0.3)+(G12*0.25)+(H12*0.25)+(I12*0.15)+(J12*0.05)</f>
        <v>6.44</v>
      </c>
      <c r="L12" s="11">
        <v>5.2</v>
      </c>
      <c r="M12" s="11">
        <v>7.5</v>
      </c>
      <c r="N12" s="11">
        <v>6.5</v>
      </c>
      <c r="O12" s="11">
        <v>0</v>
      </c>
      <c r="P12" s="11">
        <v>6.8</v>
      </c>
      <c r="Q12" s="11">
        <v>6.2</v>
      </c>
      <c r="R12" s="11">
        <v>6.3</v>
      </c>
      <c r="S12" s="12">
        <f>SUM(L12:R12)</f>
        <v>38.5</v>
      </c>
      <c r="T12" s="13">
        <f>S12/7</f>
        <v>5.5</v>
      </c>
      <c r="U12" s="1"/>
      <c r="V12" s="11">
        <v>5</v>
      </c>
      <c r="W12" s="11">
        <v>7.5</v>
      </c>
      <c r="X12" s="11">
        <v>6</v>
      </c>
      <c r="Y12" s="11">
        <v>0</v>
      </c>
      <c r="Z12" s="11">
        <v>6.8</v>
      </c>
      <c r="AA12" s="11">
        <v>7</v>
      </c>
      <c r="AB12" s="11">
        <v>5.8</v>
      </c>
      <c r="AC12" s="13">
        <f>SUM(V12:AB12)</f>
        <v>38.099999999999994</v>
      </c>
      <c r="AD12" s="13">
        <f>AC12/7</f>
        <v>5.4428571428571422</v>
      </c>
      <c r="AE12" s="1"/>
      <c r="AF12" s="11">
        <v>6.5</v>
      </c>
      <c r="AG12" s="11">
        <v>6.3</v>
      </c>
      <c r="AH12" s="11">
        <v>6</v>
      </c>
      <c r="AI12" s="11">
        <v>7</v>
      </c>
      <c r="AJ12" s="11">
        <v>7.3</v>
      </c>
      <c r="AK12" s="42">
        <f>(AF12*0.1)+(AG12*0.1)+(AH12*0.3)+(AI12*0.3)+(AJ12*0.2)</f>
        <v>6.64</v>
      </c>
      <c r="AM12" s="11">
        <v>7.2</v>
      </c>
      <c r="AN12" s="11">
        <v>8</v>
      </c>
      <c r="AO12" s="11">
        <v>7</v>
      </c>
      <c r="AP12" s="11">
        <v>7</v>
      </c>
      <c r="AQ12" s="42">
        <f>(AM12*0.3)+(AN12*0.25)+(AO12*0.35)+(AP12*0.1)</f>
        <v>7.31</v>
      </c>
      <c r="AR12" s="1"/>
      <c r="AS12" s="11">
        <v>8.1999999999999993</v>
      </c>
      <c r="AT12" s="12">
        <f>AS12</f>
        <v>8.1999999999999993</v>
      </c>
      <c r="AU12" s="2"/>
      <c r="AV12" s="13">
        <f>(K12*0.25)+(T12*0.375)+(AD12*0.375)</f>
        <v>5.713571428571429</v>
      </c>
      <c r="AW12" s="13">
        <f>(AK12*0.25)+(AQ12*0.25)+(AT12*0.5)</f>
        <v>7.5874999999999995</v>
      </c>
      <c r="AX12" s="44">
        <f>(AV12*0.5)+(AW12*0.5)</f>
        <v>6.6505357142857147</v>
      </c>
      <c r="AY12" s="97">
        <f>RANK(AX$12,AX$12:AX$14)</f>
        <v>1</v>
      </c>
      <c r="AZ12" s="13"/>
      <c r="BC12" s="13"/>
      <c r="BD12" s="13"/>
    </row>
    <row r="13" spans="1:73" x14ac:dyDescent="0.2">
      <c r="A13" s="99">
        <v>23</v>
      </c>
      <c r="B13" s="99" t="s">
        <v>124</v>
      </c>
      <c r="C13" s="99" t="s">
        <v>145</v>
      </c>
      <c r="D13" s="99" t="s">
        <v>98</v>
      </c>
      <c r="E13" s="100" t="s">
        <v>135</v>
      </c>
      <c r="F13" s="11">
        <v>5</v>
      </c>
      <c r="G13" s="11">
        <v>6</v>
      </c>
      <c r="H13" s="11">
        <v>5</v>
      </c>
      <c r="I13" s="11">
        <v>5</v>
      </c>
      <c r="J13" s="11">
        <v>7.2</v>
      </c>
      <c r="K13" s="13">
        <f>(F13*0.3)+(G13*0.25)+(H13*0.25)+(I13*0.15)+(J13*0.05)</f>
        <v>5.36</v>
      </c>
      <c r="L13" s="11">
        <v>3</v>
      </c>
      <c r="M13" s="11">
        <v>6</v>
      </c>
      <c r="N13" s="11">
        <v>5.8</v>
      </c>
      <c r="O13" s="11">
        <v>0</v>
      </c>
      <c r="P13" s="11">
        <v>6</v>
      </c>
      <c r="Q13" s="11">
        <v>5.5</v>
      </c>
      <c r="R13" s="11">
        <v>5</v>
      </c>
      <c r="S13" s="12">
        <f>SUM(L13:R13)</f>
        <v>31.3</v>
      </c>
      <c r="T13" s="13">
        <f>S13/7</f>
        <v>4.4714285714285715</v>
      </c>
      <c r="U13" s="1"/>
      <c r="V13" s="11">
        <v>0</v>
      </c>
      <c r="W13" s="11">
        <v>7</v>
      </c>
      <c r="X13" s="11">
        <v>5.5</v>
      </c>
      <c r="Y13" s="11">
        <v>0</v>
      </c>
      <c r="Z13" s="11">
        <v>5</v>
      </c>
      <c r="AA13" s="11">
        <v>3</v>
      </c>
      <c r="AB13" s="11">
        <v>5</v>
      </c>
      <c r="AC13" s="13">
        <f>SUM(V13:AB13)</f>
        <v>25.5</v>
      </c>
      <c r="AD13" s="13">
        <f>AC13/7</f>
        <v>3.6428571428571428</v>
      </c>
      <c r="AE13" s="1"/>
      <c r="AF13" s="11">
        <v>6</v>
      </c>
      <c r="AG13" s="11">
        <v>6</v>
      </c>
      <c r="AH13" s="11">
        <v>6</v>
      </c>
      <c r="AI13" s="11">
        <v>6</v>
      </c>
      <c r="AJ13" s="11">
        <v>7.2</v>
      </c>
      <c r="AK13" s="42">
        <f>(AF13*0.1)+(AG13*0.1)+(AH13*0.3)+(AI13*0.3)+(AJ13*0.2)</f>
        <v>6.24</v>
      </c>
      <c r="AM13" s="11">
        <v>6.5</v>
      </c>
      <c r="AN13" s="11">
        <v>6.8</v>
      </c>
      <c r="AO13" s="11">
        <v>7</v>
      </c>
      <c r="AP13" s="11">
        <v>5</v>
      </c>
      <c r="AQ13" s="42">
        <f>(AM13*0.3)+(AN13*0.25)+(AO13*0.35)+(AP13*0.1)</f>
        <v>6.6</v>
      </c>
      <c r="AR13" s="1"/>
      <c r="AS13" s="11">
        <v>8.4</v>
      </c>
      <c r="AT13" s="12">
        <f>AS13</f>
        <v>8.4</v>
      </c>
      <c r="AU13" s="2"/>
      <c r="AV13" s="13">
        <f>(K13*0.25)+(T13*0.375)+(AD13*0.375)</f>
        <v>4.3828571428571435</v>
      </c>
      <c r="AW13" s="13">
        <f>(AK13*0.25)+(AQ13*0.25)+(AT13*0.5)</f>
        <v>7.41</v>
      </c>
      <c r="AX13" s="44">
        <f>(AV13*0.5)+(AW13*0.5)</f>
        <v>5.8964285714285722</v>
      </c>
      <c r="AY13" s="97">
        <f>RANK(AX$13,AX$12:AX$14)</f>
        <v>2</v>
      </c>
      <c r="AZ13" s="13"/>
      <c r="BC13" s="13"/>
      <c r="BD13" s="13"/>
    </row>
    <row r="14" spans="1:73" x14ac:dyDescent="0.2">
      <c r="A14" s="99">
        <v>22</v>
      </c>
      <c r="B14" s="99" t="s">
        <v>125</v>
      </c>
      <c r="C14" s="99" t="s">
        <v>145</v>
      </c>
      <c r="D14" s="99" t="s">
        <v>98</v>
      </c>
      <c r="E14" s="100" t="s">
        <v>135</v>
      </c>
      <c r="F14" s="11">
        <v>5</v>
      </c>
      <c r="G14" s="11">
        <v>6</v>
      </c>
      <c r="H14" s="11">
        <v>5</v>
      </c>
      <c r="I14" s="11">
        <v>5</v>
      </c>
      <c r="J14" s="11">
        <v>7.2</v>
      </c>
      <c r="K14" s="13">
        <f>(F14*0.3)+(G14*0.25)+(H14*0.25)+(I14*0.15)+(J14*0.05)</f>
        <v>5.36</v>
      </c>
      <c r="L14" s="11">
        <v>5</v>
      </c>
      <c r="M14" s="11">
        <v>6.2</v>
      </c>
      <c r="N14" s="11">
        <v>5.3</v>
      </c>
      <c r="O14" s="11">
        <v>0</v>
      </c>
      <c r="P14" s="11">
        <v>5.2</v>
      </c>
      <c r="Q14" s="11">
        <v>5.5</v>
      </c>
      <c r="R14" s="11">
        <v>5.2</v>
      </c>
      <c r="S14" s="12">
        <f>SUM(L14:R14)</f>
        <v>32.4</v>
      </c>
      <c r="T14" s="13">
        <f>S14/7</f>
        <v>4.6285714285714281</v>
      </c>
      <c r="U14" s="1"/>
      <c r="V14" s="11">
        <v>5.78</v>
      </c>
      <c r="W14" s="11">
        <v>6</v>
      </c>
      <c r="X14" s="11">
        <v>5.5</v>
      </c>
      <c r="Y14" s="11">
        <v>0</v>
      </c>
      <c r="Z14" s="11">
        <v>4</v>
      </c>
      <c r="AA14" s="11">
        <v>3</v>
      </c>
      <c r="AB14" s="11">
        <v>3</v>
      </c>
      <c r="AC14" s="13">
        <f>SUM(V14:AB14)</f>
        <v>27.28</v>
      </c>
      <c r="AD14" s="13">
        <f>AC14/7</f>
        <v>3.8971428571428572</v>
      </c>
      <c r="AE14" s="1"/>
      <c r="AF14" s="11">
        <v>6</v>
      </c>
      <c r="AG14" s="11">
        <v>6</v>
      </c>
      <c r="AH14" s="11">
        <v>6</v>
      </c>
      <c r="AI14" s="11">
        <v>6</v>
      </c>
      <c r="AJ14" s="11">
        <v>7.2</v>
      </c>
      <c r="AK14" s="42">
        <f>(AF14*0.1)+(AG14*0.1)+(AH14*0.3)+(AI14*0.3)+(AJ14*0.2)</f>
        <v>6.24</v>
      </c>
      <c r="AM14" s="11">
        <v>6</v>
      </c>
      <c r="AN14" s="11">
        <v>6</v>
      </c>
      <c r="AO14" s="11">
        <v>6</v>
      </c>
      <c r="AP14" s="11">
        <v>5</v>
      </c>
      <c r="AQ14" s="42">
        <f>(AM14*0.3)+(AN14*0.25)+(AO14*0.35)+(AP14*0.1)</f>
        <v>5.8999999999999995</v>
      </c>
      <c r="AR14" s="1"/>
      <c r="AS14" s="11">
        <v>8.4</v>
      </c>
      <c r="AT14" s="12">
        <f>AS14</f>
        <v>8.4</v>
      </c>
      <c r="AU14" s="2"/>
      <c r="AV14" s="13">
        <f>(K14*0.25)+(T14*0.375)+(AD14*0.375)</f>
        <v>4.5371428571428574</v>
      </c>
      <c r="AW14" s="13">
        <f>(AK14*0.25)+(AQ14*0.25)+(AT14*0.5)</f>
        <v>7.2350000000000003</v>
      </c>
      <c r="AX14" s="44">
        <f>(AV14*0.5)+(AW14*0.5)</f>
        <v>5.8860714285714284</v>
      </c>
      <c r="AY14" s="97">
        <f>RANK(AX$14,AX$12:AX$14)</f>
        <v>3</v>
      </c>
      <c r="AZ14" s="13"/>
      <c r="BC14" s="13"/>
      <c r="BD14" s="13"/>
    </row>
  </sheetData>
  <mergeCells count="9">
    <mergeCell ref="AS9:AT9"/>
    <mergeCell ref="A1:B1"/>
    <mergeCell ref="A3:B3"/>
    <mergeCell ref="A5:B5"/>
    <mergeCell ref="F9:T9"/>
    <mergeCell ref="V9:AD9"/>
    <mergeCell ref="AF9:AQ9"/>
    <mergeCell ref="AH5:AK5"/>
    <mergeCell ref="H5:L5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24"/>
  <sheetViews>
    <sheetView zoomScale="90" zoomScaleNormal="90" workbookViewId="0">
      <pane xSplit="5" topLeftCell="S1" activePane="topRight" state="frozen"/>
      <selection pane="topRight" activeCell="AB28" sqref="AB28"/>
    </sheetView>
  </sheetViews>
  <sheetFormatPr defaultRowHeight="12.75" x14ac:dyDescent="0.2"/>
  <cols>
    <col min="1" max="1" width="5.5703125" customWidth="1"/>
    <col min="2" max="2" width="21.28515625" customWidth="1"/>
    <col min="3" max="3" width="13.42578125" bestFit="1" customWidth="1"/>
    <col min="4" max="4" width="18.28515625" bestFit="1" customWidth="1"/>
    <col min="5" max="5" width="24.28515625" bestFit="1" customWidth="1"/>
    <col min="6" max="6" width="6.5703125" customWidth="1"/>
    <col min="7" max="7" width="5.7109375" customWidth="1"/>
    <col min="8" max="8" width="3.85546875" customWidth="1"/>
    <col min="9" max="16" width="5.7109375" customWidth="1"/>
    <col min="17" max="17" width="6.85546875" customWidth="1"/>
    <col min="18" max="18" width="5.7109375" customWidth="1"/>
    <col min="19" max="19" width="7.5703125" customWidth="1"/>
    <col min="20" max="20" width="8.28515625" customWidth="1"/>
    <col min="21" max="21" width="6.5703125" customWidth="1"/>
    <col min="22" max="22" width="3.5703125" customWidth="1"/>
    <col min="23" max="23" width="5.7109375" customWidth="1"/>
    <col min="24" max="24" width="5.28515625" customWidth="1"/>
    <col min="25" max="25" width="4.85546875" customWidth="1"/>
    <col min="26" max="27" width="5.5703125" customWidth="1"/>
    <col min="28" max="28" width="7" customWidth="1"/>
    <col min="29" max="29" width="6.5703125" customWidth="1"/>
    <col min="30" max="30" width="7.5703125" customWidth="1"/>
    <col min="31" max="31" width="8.28515625" customWidth="1"/>
    <col min="32" max="32" width="6.42578125" customWidth="1"/>
    <col min="33" max="33" width="6.5703125" customWidth="1"/>
    <col min="35" max="35" width="10.42578125" customWidth="1"/>
  </cols>
  <sheetData>
    <row r="1" spans="1:36" x14ac:dyDescent="0.2">
      <c r="A1" s="130" t="str">
        <f>CompInfo!B1</f>
        <v>Vaulting SA</v>
      </c>
      <c r="B1" s="130"/>
      <c r="C1" s="15"/>
      <c r="AA1" s="4"/>
    </row>
    <row r="2" spans="1:36" x14ac:dyDescent="0.2">
      <c r="A2" s="102" t="str">
        <f>CompInfo!B2</f>
        <v>Vaulting SA May Competition 2019</v>
      </c>
      <c r="B2" s="102"/>
      <c r="C2" s="15"/>
      <c r="AA2" s="6"/>
    </row>
    <row r="3" spans="1:36" x14ac:dyDescent="0.2">
      <c r="A3" s="131">
        <f>CompInfo!B3</f>
        <v>43611</v>
      </c>
      <c r="B3" s="131"/>
      <c r="C3" s="15"/>
      <c r="AA3" s="6"/>
    </row>
    <row r="4" spans="1:36" x14ac:dyDescent="0.2">
      <c r="A4" s="15"/>
      <c r="B4" s="15"/>
      <c r="C4" s="15"/>
    </row>
    <row r="5" spans="1:36" x14ac:dyDescent="0.2">
      <c r="A5" s="19" t="s">
        <v>65</v>
      </c>
      <c r="B5" s="19"/>
      <c r="C5" s="19" t="s">
        <v>0</v>
      </c>
      <c r="D5" s="40" t="s">
        <v>93</v>
      </c>
      <c r="F5" t="s">
        <v>0</v>
      </c>
      <c r="H5" s="124" t="str">
        <f>D5</f>
        <v>Robyn Bruderer</v>
      </c>
      <c r="I5" s="124"/>
      <c r="J5" s="124"/>
      <c r="K5" s="124"/>
      <c r="V5" s="72"/>
      <c r="W5" t="s">
        <v>66</v>
      </c>
      <c r="Y5" s="124" t="str">
        <f>D6</f>
        <v>Janet Leadbeater</v>
      </c>
      <c r="Z5" s="124"/>
      <c r="AA5" s="124"/>
      <c r="AB5" s="124"/>
      <c r="AG5" s="80"/>
      <c r="AH5" s="49"/>
    </row>
    <row r="6" spans="1:36" s="7" customFormat="1" x14ac:dyDescent="0.2">
      <c r="A6" s="15"/>
      <c r="B6" s="15"/>
      <c r="C6" s="19" t="s">
        <v>66</v>
      </c>
      <c r="D6" s="106" t="s">
        <v>92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3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81"/>
      <c r="AH6" s="50"/>
      <c r="AI6" s="34"/>
      <c r="AJ6" s="34"/>
    </row>
    <row r="7" spans="1:36" x14ac:dyDescent="0.2">
      <c r="V7" s="72"/>
      <c r="AG7" s="80"/>
      <c r="AH7" s="49"/>
    </row>
    <row r="8" spans="1:36" x14ac:dyDescent="0.2">
      <c r="F8" s="125" t="s">
        <v>1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87"/>
      <c r="W8" s="125" t="s">
        <v>1</v>
      </c>
      <c r="X8" s="125"/>
      <c r="Y8" s="125"/>
      <c r="Z8" s="125"/>
      <c r="AA8" s="125"/>
      <c r="AB8" s="125"/>
      <c r="AC8" s="125"/>
      <c r="AD8" s="125"/>
      <c r="AE8" s="125"/>
      <c r="AF8" s="125"/>
      <c r="AG8" s="2"/>
      <c r="AH8" s="49"/>
    </row>
    <row r="9" spans="1:36" x14ac:dyDescent="0.2">
      <c r="F9" s="34" t="s">
        <v>7</v>
      </c>
      <c r="G9" s="34"/>
      <c r="H9" s="34"/>
      <c r="I9" s="34"/>
      <c r="J9" s="34"/>
      <c r="K9" t="s">
        <v>7</v>
      </c>
      <c r="U9" s="34" t="s">
        <v>34</v>
      </c>
      <c r="V9" s="72"/>
      <c r="AF9" s="34" t="s">
        <v>34</v>
      </c>
      <c r="AG9" s="2"/>
      <c r="AH9" s="49"/>
      <c r="AI9" s="34"/>
    </row>
    <row r="10" spans="1:36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4" t="s">
        <v>67</v>
      </c>
      <c r="G10" s="34" t="s">
        <v>68</v>
      </c>
      <c r="H10" s="34" t="s">
        <v>69</v>
      </c>
      <c r="I10" s="34" t="s">
        <v>70</v>
      </c>
      <c r="J10" s="34" t="s">
        <v>71</v>
      </c>
      <c r="K10" s="34" t="s">
        <v>4</v>
      </c>
      <c r="L10" s="34" t="s">
        <v>10</v>
      </c>
      <c r="M10" s="34" t="s">
        <v>46</v>
      </c>
      <c r="N10" s="34" t="s">
        <v>11</v>
      </c>
      <c r="O10" s="34" t="s">
        <v>31</v>
      </c>
      <c r="P10" s="34" t="s">
        <v>49</v>
      </c>
      <c r="Q10" s="34" t="s">
        <v>50</v>
      </c>
      <c r="R10" s="34" t="s">
        <v>32</v>
      </c>
      <c r="S10" s="34" t="s">
        <v>51</v>
      </c>
      <c r="T10" s="34" t="s">
        <v>35</v>
      </c>
      <c r="U10" s="34" t="s">
        <v>36</v>
      </c>
      <c r="V10" s="63"/>
      <c r="W10" s="34" t="s">
        <v>10</v>
      </c>
      <c r="X10" s="34" t="s">
        <v>46</v>
      </c>
      <c r="Y10" s="34" t="s">
        <v>11</v>
      </c>
      <c r="Z10" s="34" t="s">
        <v>31</v>
      </c>
      <c r="AA10" s="34" t="s">
        <v>49</v>
      </c>
      <c r="AB10" s="34" t="s">
        <v>50</v>
      </c>
      <c r="AC10" s="34" t="s">
        <v>32</v>
      </c>
      <c r="AD10" s="34" t="s">
        <v>51</v>
      </c>
      <c r="AE10" s="34" t="s">
        <v>35</v>
      </c>
      <c r="AF10" s="34" t="s">
        <v>36</v>
      </c>
      <c r="AG10" s="10"/>
      <c r="AH10" s="50" t="s">
        <v>43</v>
      </c>
      <c r="AI10" s="35" t="s">
        <v>54</v>
      </c>
      <c r="AJ10" s="35" t="s">
        <v>30</v>
      </c>
    </row>
    <row r="11" spans="1:36" x14ac:dyDescent="0.2">
      <c r="A11">
        <v>1</v>
      </c>
      <c r="B11" s="100" t="s">
        <v>117</v>
      </c>
      <c r="C11" s="105"/>
      <c r="D11" s="105"/>
      <c r="E11" s="105"/>
      <c r="F11" s="26"/>
      <c r="G11" s="26"/>
      <c r="H11" s="26"/>
      <c r="I11" s="26"/>
      <c r="J11" s="26"/>
      <c r="K11" s="26"/>
      <c r="L11" s="11">
        <v>6.5</v>
      </c>
      <c r="M11" s="11">
        <v>6.8</v>
      </c>
      <c r="N11" s="11">
        <v>7</v>
      </c>
      <c r="O11" s="11">
        <v>7.5</v>
      </c>
      <c r="P11" s="11">
        <v>6</v>
      </c>
      <c r="Q11" s="11">
        <v>7</v>
      </c>
      <c r="R11" s="11">
        <v>8</v>
      </c>
      <c r="S11" s="11">
        <v>7</v>
      </c>
      <c r="T11" s="13">
        <f>SUM(L11:S11)</f>
        <v>55.8</v>
      </c>
      <c r="U11" s="26"/>
      <c r="V11" s="64"/>
      <c r="W11" s="11">
        <v>6</v>
      </c>
      <c r="X11" s="11">
        <v>5.8</v>
      </c>
      <c r="Y11" s="11">
        <v>6</v>
      </c>
      <c r="Z11" s="11">
        <v>9</v>
      </c>
      <c r="AA11" s="11">
        <v>9</v>
      </c>
      <c r="AB11" s="11">
        <v>8.5</v>
      </c>
      <c r="AC11" s="11">
        <v>7.5</v>
      </c>
      <c r="AD11" s="11">
        <v>6</v>
      </c>
      <c r="AE11" s="13">
        <f>SUM(W11:AD11)</f>
        <v>57.8</v>
      </c>
      <c r="AF11" s="26"/>
      <c r="AG11" s="2"/>
      <c r="AH11" s="72"/>
      <c r="AI11" s="82"/>
      <c r="AJ11" s="83"/>
    </row>
    <row r="12" spans="1:36" x14ac:dyDescent="0.2">
      <c r="A12">
        <v>2</v>
      </c>
      <c r="B12" s="100" t="s">
        <v>146</v>
      </c>
      <c r="C12" s="105"/>
      <c r="D12" s="105"/>
      <c r="E12" s="105"/>
      <c r="F12" s="26"/>
      <c r="G12" s="26"/>
      <c r="H12" s="26"/>
      <c r="I12" s="26"/>
      <c r="J12" s="26"/>
      <c r="K12" s="26"/>
      <c r="L12" s="11">
        <v>6.2</v>
      </c>
      <c r="M12" s="11">
        <v>6</v>
      </c>
      <c r="N12" s="11">
        <v>6.8</v>
      </c>
      <c r="O12" s="11">
        <v>6.78</v>
      </c>
      <c r="P12" s="11">
        <v>7</v>
      </c>
      <c r="Q12" s="11">
        <v>6</v>
      </c>
      <c r="R12" s="11">
        <v>7.3</v>
      </c>
      <c r="S12" s="11">
        <v>6.2</v>
      </c>
      <c r="T12" s="13">
        <f t="shared" ref="T12:T16" si="0">SUM(L12:S12)</f>
        <v>52.28</v>
      </c>
      <c r="U12" s="26"/>
      <c r="V12" s="64"/>
      <c r="W12" s="11">
        <v>6</v>
      </c>
      <c r="X12" s="11">
        <v>5.8</v>
      </c>
      <c r="Y12" s="11">
        <v>5.5</v>
      </c>
      <c r="Z12" s="11">
        <v>6.8</v>
      </c>
      <c r="AA12" s="11">
        <v>6.87</v>
      </c>
      <c r="AB12" s="11">
        <v>7</v>
      </c>
      <c r="AC12" s="11">
        <v>7</v>
      </c>
      <c r="AD12" s="11">
        <v>5.8</v>
      </c>
      <c r="AE12" s="13">
        <f t="shared" ref="AE12:AE16" si="1">SUM(W12:AD12)</f>
        <v>50.769999999999996</v>
      </c>
      <c r="AF12" s="26"/>
      <c r="AG12" s="2"/>
      <c r="AH12" s="72"/>
      <c r="AI12" s="83"/>
      <c r="AJ12" s="83"/>
    </row>
    <row r="13" spans="1:36" x14ac:dyDescent="0.2">
      <c r="A13">
        <v>3</v>
      </c>
      <c r="B13" s="100" t="s">
        <v>147</v>
      </c>
      <c r="C13" s="105"/>
      <c r="D13" s="105"/>
      <c r="E13" s="105"/>
      <c r="F13" s="26"/>
      <c r="G13" s="26"/>
      <c r="H13" s="26"/>
      <c r="I13" s="26"/>
      <c r="J13" s="26"/>
      <c r="K13" s="26"/>
      <c r="L13" s="11">
        <v>6</v>
      </c>
      <c r="M13" s="11">
        <v>6.5</v>
      </c>
      <c r="N13" s="11">
        <v>6</v>
      </c>
      <c r="O13" s="11">
        <v>6</v>
      </c>
      <c r="P13" s="11">
        <v>5</v>
      </c>
      <c r="Q13" s="11">
        <v>5</v>
      </c>
      <c r="R13" s="11">
        <v>6.2</v>
      </c>
      <c r="S13" s="11">
        <v>6</v>
      </c>
      <c r="T13" s="13">
        <f t="shared" si="0"/>
        <v>46.7</v>
      </c>
      <c r="U13" s="26"/>
      <c r="V13" s="64"/>
      <c r="W13" s="11">
        <v>4</v>
      </c>
      <c r="X13" s="11">
        <v>5.8</v>
      </c>
      <c r="Y13" s="11">
        <v>5.8</v>
      </c>
      <c r="Z13" s="11">
        <v>4</v>
      </c>
      <c r="AA13" s="11">
        <v>4</v>
      </c>
      <c r="AB13" s="11">
        <v>4</v>
      </c>
      <c r="AC13" s="11">
        <v>6.5</v>
      </c>
      <c r="AD13" s="11">
        <v>5.5</v>
      </c>
      <c r="AE13" s="13">
        <f t="shared" si="1"/>
        <v>39.6</v>
      </c>
      <c r="AF13" s="26"/>
      <c r="AG13" s="2"/>
      <c r="AH13" s="72"/>
      <c r="AI13" s="83"/>
      <c r="AJ13" s="83"/>
    </row>
    <row r="14" spans="1:36" x14ac:dyDescent="0.2">
      <c r="A14">
        <v>4</v>
      </c>
      <c r="B14" s="100" t="s">
        <v>139</v>
      </c>
      <c r="C14" s="105"/>
      <c r="D14" s="105"/>
      <c r="E14" s="105"/>
      <c r="F14" s="26"/>
      <c r="G14" s="26"/>
      <c r="H14" s="26"/>
      <c r="I14" s="26"/>
      <c r="J14" s="26"/>
      <c r="K14" s="26"/>
      <c r="L14" s="11">
        <v>6.2</v>
      </c>
      <c r="M14" s="11">
        <v>6.5</v>
      </c>
      <c r="N14" s="11">
        <v>6.5</v>
      </c>
      <c r="O14" s="11">
        <v>6</v>
      </c>
      <c r="P14" s="11">
        <v>6.5</v>
      </c>
      <c r="Q14" s="11">
        <v>7</v>
      </c>
      <c r="R14" s="11">
        <v>7.5</v>
      </c>
      <c r="S14" s="11">
        <v>6.2</v>
      </c>
      <c r="T14" s="13">
        <f t="shared" si="0"/>
        <v>52.400000000000006</v>
      </c>
      <c r="U14" s="26"/>
      <c r="V14" s="64"/>
      <c r="W14" s="11">
        <v>5</v>
      </c>
      <c r="X14" s="11">
        <v>6.5</v>
      </c>
      <c r="Y14" s="11">
        <v>6.5</v>
      </c>
      <c r="Z14" s="11">
        <v>6.8</v>
      </c>
      <c r="AA14" s="11">
        <v>3</v>
      </c>
      <c r="AB14" s="11">
        <v>6.5</v>
      </c>
      <c r="AC14" s="11">
        <v>8</v>
      </c>
      <c r="AD14" s="11">
        <v>5.5</v>
      </c>
      <c r="AE14" s="13">
        <f t="shared" si="1"/>
        <v>47.8</v>
      </c>
      <c r="AF14" s="26"/>
      <c r="AG14" s="2"/>
      <c r="AH14" s="72"/>
      <c r="AI14" s="83"/>
      <c r="AJ14" s="83"/>
    </row>
    <row r="15" spans="1:36" x14ac:dyDescent="0.2">
      <c r="A15">
        <v>5</v>
      </c>
      <c r="B15" s="100" t="s">
        <v>140</v>
      </c>
      <c r="C15" s="105"/>
      <c r="D15" s="105"/>
      <c r="E15" s="105"/>
      <c r="F15" s="26"/>
      <c r="G15" s="26"/>
      <c r="H15" s="26"/>
      <c r="I15" s="26"/>
      <c r="J15" s="26"/>
      <c r="K15" s="26"/>
      <c r="L15" s="11">
        <v>5.2</v>
      </c>
      <c r="M15" s="11">
        <v>4</v>
      </c>
      <c r="N15" s="11">
        <v>4.5</v>
      </c>
      <c r="O15" s="11">
        <v>5.2</v>
      </c>
      <c r="P15" s="11">
        <v>4.2</v>
      </c>
      <c r="Q15" s="11">
        <v>3.8</v>
      </c>
      <c r="R15" s="11">
        <v>4.2</v>
      </c>
      <c r="S15" s="11">
        <v>5</v>
      </c>
      <c r="T15" s="13">
        <f t="shared" si="0"/>
        <v>36.099999999999994</v>
      </c>
      <c r="U15" s="26"/>
      <c r="V15" s="64"/>
      <c r="W15" s="11">
        <v>5</v>
      </c>
      <c r="X15" s="11">
        <v>5</v>
      </c>
      <c r="Y15" s="11">
        <v>5</v>
      </c>
      <c r="Z15" s="11">
        <v>6.5</v>
      </c>
      <c r="AA15" s="11">
        <v>7</v>
      </c>
      <c r="AB15" s="11">
        <v>7</v>
      </c>
      <c r="AC15" s="11">
        <v>6</v>
      </c>
      <c r="AD15" s="11">
        <v>5.5</v>
      </c>
      <c r="AE15" s="13">
        <f t="shared" si="1"/>
        <v>47</v>
      </c>
      <c r="AF15" s="26"/>
      <c r="AG15" s="2"/>
      <c r="AH15" s="72"/>
      <c r="AI15" s="83"/>
      <c r="AJ15" s="83"/>
    </row>
    <row r="16" spans="1:36" x14ac:dyDescent="0.2">
      <c r="A16">
        <v>6</v>
      </c>
      <c r="B16" s="100" t="s">
        <v>148</v>
      </c>
      <c r="C16" s="105"/>
      <c r="D16" s="105"/>
      <c r="E16" s="105"/>
      <c r="F16" s="26"/>
      <c r="G16" s="26"/>
      <c r="H16" s="26"/>
      <c r="I16" s="26"/>
      <c r="J16" s="26"/>
      <c r="K16" s="26"/>
      <c r="L16" s="11">
        <v>4.2</v>
      </c>
      <c r="M16" s="11">
        <v>5.3</v>
      </c>
      <c r="N16" s="11">
        <v>4.8</v>
      </c>
      <c r="O16" s="11">
        <v>4</v>
      </c>
      <c r="P16" s="11">
        <v>3.5</v>
      </c>
      <c r="Q16" s="11">
        <v>3.5</v>
      </c>
      <c r="R16" s="11">
        <v>5</v>
      </c>
      <c r="S16" s="11">
        <v>4.5</v>
      </c>
      <c r="T16" s="13">
        <f t="shared" si="0"/>
        <v>34.799999999999997</v>
      </c>
      <c r="U16" s="26"/>
      <c r="V16" s="64"/>
      <c r="W16" s="11">
        <v>5</v>
      </c>
      <c r="X16" s="11">
        <v>5</v>
      </c>
      <c r="Y16" s="11">
        <v>4.5</v>
      </c>
      <c r="Z16" s="11">
        <v>6</v>
      </c>
      <c r="AA16" s="11">
        <v>5</v>
      </c>
      <c r="AB16" s="11">
        <v>5</v>
      </c>
      <c r="AC16" s="11">
        <v>4.8</v>
      </c>
      <c r="AD16" s="11">
        <v>5</v>
      </c>
      <c r="AE16" s="13">
        <f t="shared" si="1"/>
        <v>40.299999999999997</v>
      </c>
      <c r="AF16" s="26"/>
      <c r="AG16" s="2"/>
      <c r="AH16" s="72"/>
      <c r="AI16" s="83"/>
      <c r="AJ16" s="83"/>
    </row>
    <row r="17" spans="1:36" x14ac:dyDescent="0.2">
      <c r="A17" s="25" t="s">
        <v>33</v>
      </c>
      <c r="B17" s="100"/>
      <c r="C17" s="100" t="s">
        <v>99</v>
      </c>
      <c r="D17" s="100" t="s">
        <v>100</v>
      </c>
      <c r="E17" s="100" t="s">
        <v>149</v>
      </c>
      <c r="F17" s="11">
        <v>6.5</v>
      </c>
      <c r="G17" s="11">
        <v>6.3</v>
      </c>
      <c r="H17" s="11">
        <v>6.3</v>
      </c>
      <c r="I17" s="11">
        <v>6.8</v>
      </c>
      <c r="J17" s="11">
        <v>7</v>
      </c>
      <c r="K17" s="13">
        <f>(F17*0.1)+(G17*0.1)+(H17*0.3)+(I17*0.3)+(J17*0.2)</f>
        <v>6.61</v>
      </c>
      <c r="L17" s="1"/>
      <c r="M17" s="1"/>
      <c r="N17" s="1"/>
      <c r="O17" s="1"/>
      <c r="P17" s="1"/>
      <c r="Q17" s="1" t="s">
        <v>37</v>
      </c>
      <c r="R17" s="1"/>
      <c r="S17" s="1"/>
      <c r="T17" s="13">
        <f>SUM(T11:T16)</f>
        <v>278.08</v>
      </c>
      <c r="U17" s="13">
        <f>(T17/6)/8</f>
        <v>5.793333333333333</v>
      </c>
      <c r="V17" s="64"/>
      <c r="W17" s="1"/>
      <c r="X17" s="1"/>
      <c r="Y17" s="1"/>
      <c r="Z17" s="1"/>
      <c r="AA17" s="1"/>
      <c r="AB17" s="1" t="s">
        <v>37</v>
      </c>
      <c r="AC17" s="1"/>
      <c r="AD17" s="1"/>
      <c r="AE17" s="13">
        <f>SUM(AE11:AE16)</f>
        <v>283.27</v>
      </c>
      <c r="AF17" s="13">
        <f>(AE17/6)/8</f>
        <v>5.9014583333333333</v>
      </c>
      <c r="AG17" s="2"/>
      <c r="AH17" s="42">
        <f>(V17*0.25)+(F17*0.375)+(AF17*0.375)</f>
        <v>4.6505468749999999</v>
      </c>
      <c r="AI17" s="44">
        <f>AVERAGE(AH17:AH17)</f>
        <v>4.6505468749999999</v>
      </c>
      <c r="AJ17" s="5">
        <f>RANK(AI$17,AI$17:AI$24)</f>
        <v>1</v>
      </c>
    </row>
    <row r="18" spans="1:36" x14ac:dyDescent="0.2">
      <c r="A18">
        <v>1</v>
      </c>
      <c r="B18" s="100" t="s">
        <v>138</v>
      </c>
      <c r="C18" s="105"/>
      <c r="D18" s="105"/>
      <c r="E18" s="105"/>
      <c r="F18" s="26"/>
      <c r="G18" s="26"/>
      <c r="H18" s="26"/>
      <c r="I18" s="26"/>
      <c r="J18" s="26"/>
      <c r="K18" s="26"/>
      <c r="L18" s="11">
        <v>6</v>
      </c>
      <c r="M18" s="11">
        <v>6.5</v>
      </c>
      <c r="N18" s="11">
        <v>5.5</v>
      </c>
      <c r="O18" s="11">
        <v>4</v>
      </c>
      <c r="P18" s="11">
        <v>6</v>
      </c>
      <c r="Q18" s="11">
        <v>4</v>
      </c>
      <c r="R18" s="11">
        <v>6.8</v>
      </c>
      <c r="S18" s="11">
        <v>4.8</v>
      </c>
      <c r="T18" s="13">
        <f>SUM(L18:S18)</f>
        <v>43.599999999999994</v>
      </c>
      <c r="U18" s="26"/>
      <c r="V18" s="64"/>
      <c r="W18" s="11">
        <v>5</v>
      </c>
      <c r="X18" s="11">
        <v>5.5</v>
      </c>
      <c r="Y18" s="11">
        <v>4.5</v>
      </c>
      <c r="Z18" s="11">
        <v>4</v>
      </c>
      <c r="AA18" s="11">
        <v>8</v>
      </c>
      <c r="AB18" s="11">
        <v>8</v>
      </c>
      <c r="AC18" s="11">
        <v>6.8</v>
      </c>
      <c r="AD18" s="11">
        <v>5.5</v>
      </c>
      <c r="AE18" s="13">
        <f>SUM(W18:AD18)</f>
        <v>47.3</v>
      </c>
      <c r="AF18" s="26"/>
      <c r="AG18" s="2"/>
      <c r="AH18" s="72"/>
      <c r="AI18" s="82"/>
      <c r="AJ18" s="83"/>
    </row>
    <row r="19" spans="1:36" x14ac:dyDescent="0.2">
      <c r="A19">
        <v>2</v>
      </c>
      <c r="B19" s="100" t="s">
        <v>130</v>
      </c>
      <c r="C19" s="105"/>
      <c r="D19" s="105"/>
      <c r="E19" s="105"/>
      <c r="F19" s="26"/>
      <c r="G19" s="26"/>
      <c r="H19" s="26"/>
      <c r="I19" s="26"/>
      <c r="J19" s="26"/>
      <c r="K19" s="26"/>
      <c r="L19" s="11">
        <v>6</v>
      </c>
      <c r="M19" s="11">
        <v>6.5</v>
      </c>
      <c r="N19" s="11">
        <v>0</v>
      </c>
      <c r="O19" s="11">
        <v>0</v>
      </c>
      <c r="P19" s="11">
        <v>4.8</v>
      </c>
      <c r="Q19" s="11">
        <v>5</v>
      </c>
      <c r="R19" s="11">
        <v>5.3</v>
      </c>
      <c r="S19" s="11">
        <v>5.2</v>
      </c>
      <c r="T19" s="13">
        <f t="shared" ref="T19:T23" si="2">SUM(L19:S19)</f>
        <v>32.800000000000004</v>
      </c>
      <c r="U19" s="26"/>
      <c r="V19" s="64"/>
      <c r="W19" s="11">
        <v>5</v>
      </c>
      <c r="X19" s="11">
        <v>6.8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3">
        <f t="shared" ref="AE19:AE23" si="3">SUM(W19:AD19)</f>
        <v>11.8</v>
      </c>
      <c r="AF19" s="26"/>
      <c r="AG19" s="2"/>
      <c r="AH19" s="72"/>
      <c r="AI19" s="83"/>
      <c r="AJ19" s="83"/>
    </row>
    <row r="20" spans="1:36" x14ac:dyDescent="0.2">
      <c r="A20">
        <v>3</v>
      </c>
      <c r="B20" s="100" t="s">
        <v>126</v>
      </c>
      <c r="C20" s="105"/>
      <c r="D20" s="105"/>
      <c r="E20" s="105"/>
      <c r="F20" s="26"/>
      <c r="G20" s="26"/>
      <c r="H20" s="26"/>
      <c r="I20" s="26"/>
      <c r="J20" s="26"/>
      <c r="K20" s="26"/>
      <c r="L20" s="11">
        <v>5.3</v>
      </c>
      <c r="M20" s="11">
        <v>6.5</v>
      </c>
      <c r="N20" s="11">
        <v>4.8</v>
      </c>
      <c r="O20" s="11">
        <v>4.8</v>
      </c>
      <c r="P20" s="11">
        <v>6</v>
      </c>
      <c r="Q20" s="11">
        <v>6</v>
      </c>
      <c r="R20" s="11">
        <v>6.2</v>
      </c>
      <c r="S20" s="11">
        <v>5.5</v>
      </c>
      <c r="T20" s="13">
        <f t="shared" si="2"/>
        <v>45.100000000000009</v>
      </c>
      <c r="U20" s="26"/>
      <c r="V20" s="64"/>
      <c r="W20" s="11">
        <v>5.5</v>
      </c>
      <c r="X20" s="11">
        <v>6.5</v>
      </c>
      <c r="Y20" s="11">
        <v>5.5</v>
      </c>
      <c r="Z20" s="11">
        <v>5</v>
      </c>
      <c r="AA20" s="11">
        <v>8</v>
      </c>
      <c r="AB20" s="11">
        <v>8</v>
      </c>
      <c r="AC20" s="11">
        <v>6.8</v>
      </c>
      <c r="AD20" s="11">
        <v>5.8</v>
      </c>
      <c r="AE20" s="13">
        <f t="shared" si="3"/>
        <v>51.099999999999994</v>
      </c>
      <c r="AF20" s="26"/>
      <c r="AG20" s="2"/>
      <c r="AH20" s="72"/>
      <c r="AI20" s="83"/>
      <c r="AJ20" s="83"/>
    </row>
    <row r="21" spans="1:36" x14ac:dyDescent="0.2">
      <c r="A21">
        <v>4</v>
      </c>
      <c r="B21" s="100" t="s">
        <v>136</v>
      </c>
      <c r="C21" s="105"/>
      <c r="D21" s="105"/>
      <c r="E21" s="105"/>
      <c r="F21" s="26"/>
      <c r="G21" s="26"/>
      <c r="H21" s="26"/>
      <c r="I21" s="26"/>
      <c r="J21" s="26"/>
      <c r="K21" s="26"/>
      <c r="L21" s="11">
        <v>5</v>
      </c>
      <c r="M21" s="11">
        <v>5</v>
      </c>
      <c r="N21" s="11">
        <v>4.5</v>
      </c>
      <c r="O21" s="11">
        <v>4.8</v>
      </c>
      <c r="P21" s="11">
        <v>5</v>
      </c>
      <c r="Q21" s="11">
        <v>5</v>
      </c>
      <c r="R21" s="11">
        <v>6</v>
      </c>
      <c r="S21" s="11">
        <v>4.8</v>
      </c>
      <c r="T21" s="13">
        <f t="shared" si="2"/>
        <v>40.099999999999994</v>
      </c>
      <c r="U21" s="26"/>
      <c r="V21" s="64"/>
      <c r="W21" s="11">
        <v>5.8</v>
      </c>
      <c r="X21" s="11">
        <v>6.8</v>
      </c>
      <c r="Y21" s="11">
        <v>6.87</v>
      </c>
      <c r="Z21" s="11">
        <v>6.8</v>
      </c>
      <c r="AA21" s="11">
        <v>6.8</v>
      </c>
      <c r="AB21" s="11">
        <v>6.8</v>
      </c>
      <c r="AC21" s="11">
        <v>5.5</v>
      </c>
      <c r="AD21" s="11">
        <v>5</v>
      </c>
      <c r="AE21" s="13">
        <f t="shared" si="3"/>
        <v>50.37</v>
      </c>
      <c r="AF21" s="26"/>
      <c r="AG21" s="2"/>
      <c r="AH21" s="72"/>
      <c r="AI21" s="83"/>
      <c r="AJ21" s="83"/>
    </row>
    <row r="22" spans="1:36" x14ac:dyDescent="0.2">
      <c r="A22">
        <v>5</v>
      </c>
      <c r="B22" s="100" t="s">
        <v>134</v>
      </c>
      <c r="C22" s="105"/>
      <c r="D22" s="105"/>
      <c r="E22" s="105"/>
      <c r="F22" s="26"/>
      <c r="G22" s="26"/>
      <c r="H22" s="26"/>
      <c r="I22" s="26"/>
      <c r="J22" s="26"/>
      <c r="K22" s="26"/>
      <c r="L22" s="11">
        <v>5.2</v>
      </c>
      <c r="M22" s="11">
        <v>5.8</v>
      </c>
      <c r="N22" s="11">
        <v>5</v>
      </c>
      <c r="O22" s="11">
        <v>5</v>
      </c>
      <c r="P22" s="11">
        <v>4</v>
      </c>
      <c r="Q22" s="11">
        <v>4.2</v>
      </c>
      <c r="R22" s="11">
        <v>4</v>
      </c>
      <c r="S22" s="11">
        <v>4.8</v>
      </c>
      <c r="T22" s="13">
        <f t="shared" si="2"/>
        <v>38</v>
      </c>
      <c r="U22" s="26"/>
      <c r="V22" s="64"/>
      <c r="W22" s="11">
        <v>5.8</v>
      </c>
      <c r="X22" s="11">
        <v>5.8</v>
      </c>
      <c r="Y22" s="11">
        <v>5.8</v>
      </c>
      <c r="Z22" s="11">
        <v>7</v>
      </c>
      <c r="AA22" s="11">
        <v>6.8</v>
      </c>
      <c r="AB22" s="11">
        <v>8</v>
      </c>
      <c r="AC22" s="11">
        <v>7</v>
      </c>
      <c r="AD22" s="11">
        <v>5.5</v>
      </c>
      <c r="AE22" s="13">
        <f t="shared" si="3"/>
        <v>51.7</v>
      </c>
      <c r="AF22" s="26"/>
      <c r="AG22" s="2"/>
      <c r="AH22" s="72"/>
      <c r="AI22" s="83"/>
      <c r="AJ22" s="83"/>
    </row>
    <row r="23" spans="1:36" x14ac:dyDescent="0.2">
      <c r="A23">
        <v>6</v>
      </c>
      <c r="B23" s="100" t="s">
        <v>137</v>
      </c>
      <c r="C23" s="105"/>
      <c r="D23" s="105"/>
      <c r="E23" s="105"/>
      <c r="F23" s="26"/>
      <c r="G23" s="26"/>
      <c r="H23" s="26"/>
      <c r="I23" s="26"/>
      <c r="J23" s="26"/>
      <c r="K23" s="26"/>
      <c r="L23" s="11">
        <v>3.5</v>
      </c>
      <c r="M23" s="11">
        <v>4.8</v>
      </c>
      <c r="N23" s="11">
        <v>4.5</v>
      </c>
      <c r="O23" s="11">
        <v>5</v>
      </c>
      <c r="P23" s="11">
        <v>3.2</v>
      </c>
      <c r="Q23" s="11">
        <v>4.8</v>
      </c>
      <c r="R23" s="11">
        <v>5</v>
      </c>
      <c r="S23" s="11">
        <v>4.8</v>
      </c>
      <c r="T23" s="13">
        <f t="shared" si="2"/>
        <v>35.6</v>
      </c>
      <c r="U23" s="26"/>
      <c r="V23" s="64"/>
      <c r="W23" s="11">
        <v>3</v>
      </c>
      <c r="X23" s="11">
        <v>5</v>
      </c>
      <c r="Y23" s="11">
        <v>6</v>
      </c>
      <c r="Z23" s="11">
        <v>6.8</v>
      </c>
      <c r="AA23" s="11">
        <v>5.5</v>
      </c>
      <c r="AB23" s="11">
        <v>6</v>
      </c>
      <c r="AC23" s="11">
        <v>6</v>
      </c>
      <c r="AD23" s="11">
        <v>5.8</v>
      </c>
      <c r="AE23" s="13">
        <f t="shared" si="3"/>
        <v>44.099999999999994</v>
      </c>
      <c r="AF23" s="26"/>
      <c r="AG23" s="2"/>
      <c r="AH23" s="72"/>
      <c r="AI23" s="83"/>
      <c r="AJ23" s="83"/>
    </row>
    <row r="24" spans="1:36" x14ac:dyDescent="0.2">
      <c r="A24" s="25" t="s">
        <v>33</v>
      </c>
      <c r="B24" s="100" t="s">
        <v>127</v>
      </c>
      <c r="C24" s="100" t="s">
        <v>123</v>
      </c>
      <c r="D24" s="100" t="s">
        <v>150</v>
      </c>
      <c r="E24" s="100" t="s">
        <v>135</v>
      </c>
      <c r="F24" s="11">
        <v>6</v>
      </c>
      <c r="G24" s="11">
        <v>5.8</v>
      </c>
      <c r="H24" s="11">
        <v>6</v>
      </c>
      <c r="I24" s="11">
        <v>6</v>
      </c>
      <c r="J24" s="11">
        <v>7</v>
      </c>
      <c r="K24" s="13">
        <f>(F24*0.1)+(G24*0.1)+(H24*0.3)+(I24*0.3)+(J24*0.2)</f>
        <v>6.18</v>
      </c>
      <c r="L24" s="1"/>
      <c r="M24" s="1"/>
      <c r="N24" s="1"/>
      <c r="O24" s="1"/>
      <c r="P24" s="1"/>
      <c r="Q24" s="1" t="s">
        <v>37</v>
      </c>
      <c r="R24" s="1"/>
      <c r="S24" s="1"/>
      <c r="T24" s="13">
        <f>SUM(T18:T23)</f>
        <v>235.20000000000002</v>
      </c>
      <c r="U24" s="13">
        <f>(T24/6)/8</f>
        <v>4.9000000000000004</v>
      </c>
      <c r="V24" s="64"/>
      <c r="W24" s="1"/>
      <c r="X24" s="1"/>
      <c r="Y24" s="1"/>
      <c r="Z24" s="1"/>
      <c r="AA24" s="1"/>
      <c r="AB24" s="1" t="s">
        <v>37</v>
      </c>
      <c r="AC24" s="1"/>
      <c r="AD24" s="1"/>
      <c r="AE24" s="13">
        <f>SUM(AE18:AE23)</f>
        <v>256.37</v>
      </c>
      <c r="AF24" s="13">
        <f>(AE24/6)/8</f>
        <v>5.3410416666666665</v>
      </c>
      <c r="AG24" s="2"/>
      <c r="AH24" s="42">
        <f>(V24*0.25)+(F24*0.375)+(AF24*0.375)</f>
        <v>4.252890625</v>
      </c>
      <c r="AI24" s="44">
        <f>AVERAGE(AH24:AH24)</f>
        <v>4.252890625</v>
      </c>
      <c r="AJ24" s="5">
        <f>RANK(AI$24,AI$17:AI$24)</f>
        <v>2</v>
      </c>
    </row>
  </sheetData>
  <mergeCells count="6">
    <mergeCell ref="Y5:AB5"/>
    <mergeCell ref="W8:AF8"/>
    <mergeCell ref="A1:B1"/>
    <mergeCell ref="A3:B3"/>
    <mergeCell ref="H5:K5"/>
    <mergeCell ref="F8:U8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W25"/>
  <sheetViews>
    <sheetView zoomScale="90" zoomScaleNormal="90" workbookViewId="0">
      <pane xSplit="5" topLeftCell="AK1" activePane="topRight" state="frozen"/>
      <selection pane="topRight" activeCell="AZ17" sqref="AZ17"/>
    </sheetView>
  </sheetViews>
  <sheetFormatPr defaultRowHeight="12.75" x14ac:dyDescent="0.2"/>
  <cols>
    <col min="1" max="1" width="5.5703125" customWidth="1"/>
    <col min="2" max="2" width="24.5703125" customWidth="1"/>
    <col min="3" max="3" width="19.5703125" customWidth="1"/>
    <col min="4" max="4" width="19.42578125" bestFit="1" customWidth="1"/>
    <col min="5" max="5" width="29.85546875" bestFit="1" customWidth="1"/>
    <col min="6" max="16" width="5.7109375" customWidth="1"/>
    <col min="17" max="17" width="6.85546875" customWidth="1"/>
    <col min="18" max="18" width="5.7109375" customWidth="1"/>
    <col min="19" max="19" width="7.5703125" customWidth="1"/>
    <col min="20" max="20" width="7.140625" customWidth="1"/>
    <col min="21" max="21" width="5.7109375" customWidth="1"/>
    <col min="22" max="22" width="3.140625" customWidth="1"/>
    <col min="23" max="27" width="5.7109375" customWidth="1"/>
    <col min="28" max="28" width="6.7109375" customWidth="1"/>
    <col min="29" max="29" width="6.140625" customWidth="1"/>
    <col min="30" max="30" width="7.5703125" customWidth="1"/>
    <col min="31" max="31" width="7.140625" customWidth="1"/>
    <col min="32" max="32" width="6.140625" customWidth="1"/>
    <col min="33" max="33" width="3.42578125" customWidth="1"/>
    <col min="34" max="35" width="5.85546875" style="49" customWidth="1"/>
    <col min="36" max="36" width="5.5703125" style="49" customWidth="1"/>
    <col min="37" max="37" width="5.85546875" style="49" customWidth="1"/>
    <col min="38" max="38" width="5.42578125" style="49" customWidth="1"/>
    <col min="39" max="39" width="6.28515625" style="49" customWidth="1"/>
    <col min="40" max="40" width="3.42578125" style="49" customWidth="1"/>
    <col min="41" max="41" width="6.140625" style="49" customWidth="1"/>
    <col min="42" max="42" width="5.7109375" style="49" customWidth="1"/>
    <col min="43" max="43" width="5.42578125" style="49" customWidth="1"/>
    <col min="44" max="44" width="5.140625" style="49" customWidth="1"/>
    <col min="45" max="45" width="6.42578125" style="49" customWidth="1"/>
    <col min="46" max="46" width="3.42578125" customWidth="1"/>
    <col min="47" max="47" width="10.85546875" customWidth="1"/>
    <col min="48" max="48" width="8.42578125" customWidth="1"/>
    <col min="49" max="52" width="8.28515625" customWidth="1"/>
    <col min="53" max="54" width="5.7109375" customWidth="1"/>
    <col min="55" max="55" width="3.140625" customWidth="1"/>
    <col min="56" max="59" width="5.7109375" customWidth="1"/>
    <col min="60" max="61" width="6.7109375" customWidth="1"/>
    <col min="62" max="62" width="3.140625" customWidth="1"/>
    <col min="63" max="68" width="5.7109375" customWidth="1"/>
    <col min="69" max="69" width="6.7109375" customWidth="1"/>
    <col min="70" max="70" width="3.140625" customWidth="1"/>
    <col min="71" max="82" width="5.7109375" customWidth="1"/>
    <col min="83" max="83" width="3.140625" customWidth="1"/>
    <col min="84" max="88" width="8.28515625" customWidth="1"/>
    <col min="89" max="90" width="5.7109375" customWidth="1"/>
    <col min="91" max="91" width="3.140625" customWidth="1"/>
    <col min="92" max="95" width="5.7109375" customWidth="1"/>
    <col min="96" max="96" width="6.85546875" customWidth="1"/>
    <col min="97" max="97" width="6.7109375" customWidth="1"/>
    <col min="98" max="98" width="3.140625" customWidth="1"/>
    <col min="99" max="104" width="5.7109375" customWidth="1"/>
    <col min="105" max="105" width="6.7109375" customWidth="1"/>
    <col min="106" max="106" width="3.140625" customWidth="1"/>
    <col min="107" max="118" width="5.7109375" customWidth="1"/>
    <col min="119" max="119" width="3.140625" customWidth="1"/>
    <col min="120" max="124" width="8.28515625" customWidth="1"/>
    <col min="125" max="126" width="5.7109375" customWidth="1"/>
    <col min="127" max="127" width="3.140625" customWidth="1"/>
    <col min="128" max="131" width="5.7109375" customWidth="1"/>
    <col min="132" max="132" width="6.85546875" customWidth="1"/>
    <col min="133" max="133" width="6.7109375" customWidth="1"/>
    <col min="134" max="134" width="3.140625" customWidth="1"/>
    <col min="135" max="140" width="5.7109375" customWidth="1"/>
    <col min="141" max="141" width="6.7109375" customWidth="1"/>
    <col min="142" max="142" width="3.140625" customWidth="1"/>
    <col min="148" max="148" width="11.5703125" customWidth="1"/>
    <col min="149" max="149" width="3.140625" customWidth="1"/>
    <col min="155" max="155" width="11.5703125" customWidth="1"/>
    <col min="156" max="156" width="3.7109375" customWidth="1"/>
    <col min="162" max="162" width="11.5703125" customWidth="1"/>
    <col min="163" max="163" width="3.7109375" customWidth="1"/>
    <col min="169" max="169" width="11.5703125" customWidth="1"/>
  </cols>
  <sheetData>
    <row r="1" spans="1:75" x14ac:dyDescent="0.2">
      <c r="A1" s="128" t="str">
        <f>CompInfo!B1</f>
        <v>Vaulting SA</v>
      </c>
      <c r="B1" s="128"/>
      <c r="C1" s="5"/>
      <c r="D1" s="5"/>
    </row>
    <row r="2" spans="1:75" x14ac:dyDescent="0.2">
      <c r="A2" s="98" t="str">
        <f>CompInfo!B2</f>
        <v>Vaulting SA May Competition 2019</v>
      </c>
      <c r="B2" s="98"/>
      <c r="C2" s="5"/>
      <c r="D2" s="5"/>
    </row>
    <row r="3" spans="1:75" x14ac:dyDescent="0.2">
      <c r="A3" s="127">
        <f>CompInfo!B3</f>
        <v>43611</v>
      </c>
      <c r="B3" s="127"/>
      <c r="C3" s="5"/>
      <c r="D3" s="5"/>
    </row>
    <row r="4" spans="1:75" x14ac:dyDescent="0.2">
      <c r="A4" s="5"/>
      <c r="B4" s="5"/>
      <c r="C4" s="5"/>
      <c r="D4" s="5"/>
    </row>
    <row r="5" spans="1:75" x14ac:dyDescent="0.2">
      <c r="A5" s="128" t="s">
        <v>53</v>
      </c>
      <c r="B5" s="128"/>
      <c r="C5" s="31" t="s">
        <v>0</v>
      </c>
      <c r="D5" s="51" t="s">
        <v>92</v>
      </c>
      <c r="F5" t="s">
        <v>0</v>
      </c>
      <c r="H5" s="124" t="str">
        <f>D5</f>
        <v>Janet Leadbeater</v>
      </c>
      <c r="I5" s="124"/>
      <c r="J5" s="124"/>
      <c r="K5" s="124"/>
      <c r="V5" s="1"/>
      <c r="W5" t="s">
        <v>66</v>
      </c>
      <c r="Y5" s="124" t="str">
        <f>D6</f>
        <v>Robyn Bruderer</v>
      </c>
      <c r="Z5" s="124"/>
      <c r="AA5" s="124"/>
      <c r="AB5" s="124"/>
      <c r="AG5" s="1"/>
      <c r="AH5" s="49" t="s">
        <v>0</v>
      </c>
      <c r="AJ5" s="132" t="str">
        <f>D5</f>
        <v>Janet Leadbeater</v>
      </c>
      <c r="AK5" s="132"/>
      <c r="AL5" s="132"/>
      <c r="AM5" s="132"/>
      <c r="AT5" s="1"/>
      <c r="AU5" t="s">
        <v>66</v>
      </c>
      <c r="AV5" s="43" t="str">
        <f>D6</f>
        <v>Robyn Bruderer</v>
      </c>
      <c r="BB5" s="4"/>
      <c r="BI5" s="4"/>
      <c r="BP5" s="4"/>
      <c r="BW5" s="4"/>
    </row>
    <row r="6" spans="1:75" s="7" customFormat="1" x14ac:dyDescent="0.2">
      <c r="C6" s="31" t="s">
        <v>66</v>
      </c>
      <c r="D6" s="40" t="s">
        <v>93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/>
      <c r="AG6" s="1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1"/>
      <c r="AU6"/>
      <c r="AV6"/>
      <c r="AW6"/>
      <c r="AX6"/>
      <c r="AY6"/>
      <c r="AZ6"/>
      <c r="BA6"/>
      <c r="BB6" s="6"/>
      <c r="BC6"/>
      <c r="BD6"/>
      <c r="BE6"/>
      <c r="BF6"/>
      <c r="BG6"/>
      <c r="BH6"/>
      <c r="BI6" s="6"/>
      <c r="BJ6"/>
      <c r="BK6"/>
      <c r="BL6"/>
      <c r="BM6"/>
      <c r="BN6"/>
      <c r="BO6"/>
      <c r="BP6" s="6"/>
      <c r="BQ6"/>
      <c r="BR6"/>
      <c r="BS6"/>
      <c r="BT6"/>
      <c r="BU6"/>
      <c r="BV6"/>
      <c r="BW6" s="6"/>
    </row>
    <row r="7" spans="1:75" x14ac:dyDescent="0.2">
      <c r="V7" s="1"/>
      <c r="AG7" s="1"/>
      <c r="AT7" s="1"/>
      <c r="AX7" s="7"/>
      <c r="AY7" s="7"/>
      <c r="AZ7" s="7"/>
      <c r="BA7" s="7"/>
      <c r="BB7" s="7"/>
      <c r="BE7" s="7"/>
      <c r="BF7" s="7"/>
      <c r="BG7" s="7"/>
      <c r="BH7" s="7"/>
      <c r="BL7" s="7"/>
      <c r="BM7" s="7"/>
      <c r="BN7" s="7"/>
      <c r="BO7" s="7"/>
      <c r="BS7" s="7"/>
      <c r="BT7" s="7"/>
      <c r="BU7" s="7"/>
      <c r="BV7" s="7"/>
    </row>
    <row r="8" spans="1:75" x14ac:dyDescent="0.2">
      <c r="V8" s="1"/>
      <c r="AG8" s="1"/>
      <c r="AT8" s="1"/>
      <c r="AW8" s="2"/>
      <c r="AX8" t="s">
        <v>42</v>
      </c>
      <c r="AY8" s="7"/>
      <c r="AZ8" s="7"/>
      <c r="BA8" s="7"/>
      <c r="BB8" s="7"/>
      <c r="BE8" s="7"/>
      <c r="BF8" s="7"/>
      <c r="BG8" s="7"/>
      <c r="BH8" s="7"/>
      <c r="BL8" s="7"/>
      <c r="BM8" s="7"/>
      <c r="BN8" s="7"/>
      <c r="BO8" s="7"/>
      <c r="BS8" s="7"/>
      <c r="BT8" s="7"/>
      <c r="BU8" s="7"/>
      <c r="BV8" s="7"/>
    </row>
    <row r="9" spans="1:75" x14ac:dyDescent="0.2">
      <c r="B9" s="5" t="s">
        <v>151</v>
      </c>
      <c r="F9" s="125" t="s">
        <v>1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"/>
      <c r="W9" s="125" t="s">
        <v>1</v>
      </c>
      <c r="X9" s="125"/>
      <c r="Y9" s="125"/>
      <c r="Z9" s="125"/>
      <c r="AA9" s="125"/>
      <c r="AB9" s="125"/>
      <c r="AC9" s="125"/>
      <c r="AD9" s="125"/>
      <c r="AE9" s="125"/>
      <c r="AF9" s="125"/>
      <c r="AG9" s="1"/>
      <c r="AH9" s="133" t="s">
        <v>2</v>
      </c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"/>
      <c r="AU9" s="125" t="s">
        <v>2</v>
      </c>
      <c r="AV9" s="125"/>
      <c r="AW9" s="2"/>
      <c r="BD9" s="7"/>
      <c r="BE9" s="7"/>
      <c r="BF9" s="7"/>
      <c r="BG9" s="7"/>
      <c r="BH9" s="7"/>
      <c r="BK9" s="7"/>
      <c r="BL9" s="7"/>
      <c r="BM9" s="7"/>
      <c r="BN9" s="7"/>
      <c r="BO9" s="7"/>
      <c r="BR9" s="7"/>
      <c r="BS9" s="7"/>
      <c r="BT9" s="7"/>
      <c r="BU9" s="7"/>
      <c r="BV9" s="7"/>
    </row>
    <row r="10" spans="1:75" x14ac:dyDescent="0.2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4" t="s">
        <v>7</v>
      </c>
      <c r="G10" s="34"/>
      <c r="H10" s="34"/>
      <c r="I10" s="34"/>
      <c r="J10" s="34"/>
      <c r="K10" s="41" t="s">
        <v>7</v>
      </c>
      <c r="L10" s="7" t="s">
        <v>10</v>
      </c>
      <c r="M10" s="7" t="s">
        <v>46</v>
      </c>
      <c r="N10" s="7" t="s">
        <v>11</v>
      </c>
      <c r="O10" s="7" t="s">
        <v>31</v>
      </c>
      <c r="P10" s="7" t="s">
        <v>49</v>
      </c>
      <c r="Q10" s="7" t="s">
        <v>50</v>
      </c>
      <c r="R10" s="7" t="s">
        <v>32</v>
      </c>
      <c r="S10" s="7" t="s">
        <v>51</v>
      </c>
      <c r="T10" s="7" t="s">
        <v>18</v>
      </c>
      <c r="U10" s="7" t="s">
        <v>19</v>
      </c>
      <c r="V10" s="8"/>
      <c r="W10" s="34" t="s">
        <v>10</v>
      </c>
      <c r="X10" s="34" t="s">
        <v>46</v>
      </c>
      <c r="Y10" s="34" t="s">
        <v>11</v>
      </c>
      <c r="Z10" s="34" t="s">
        <v>31</v>
      </c>
      <c r="AA10" s="34" t="s">
        <v>49</v>
      </c>
      <c r="AB10" s="34" t="s">
        <v>50</v>
      </c>
      <c r="AC10" s="34" t="s">
        <v>32</v>
      </c>
      <c r="AD10" s="34" t="s">
        <v>51</v>
      </c>
      <c r="AE10" s="34" t="s">
        <v>18</v>
      </c>
      <c r="AF10" s="34" t="s">
        <v>19</v>
      </c>
      <c r="AG10" s="8"/>
      <c r="AH10" s="34" t="s">
        <v>7</v>
      </c>
      <c r="AI10" s="34"/>
      <c r="AJ10" s="34"/>
      <c r="AK10" s="34"/>
      <c r="AL10" s="34"/>
      <c r="AM10" s="34" t="s">
        <v>7</v>
      </c>
      <c r="AN10" s="50"/>
      <c r="AO10" s="34" t="s">
        <v>74</v>
      </c>
      <c r="AP10" s="34"/>
      <c r="AQ10" s="34"/>
      <c r="AR10" s="34"/>
      <c r="AS10" s="34" t="s">
        <v>74</v>
      </c>
      <c r="AT10" s="8"/>
      <c r="AU10" s="9" t="s">
        <v>27</v>
      </c>
      <c r="AV10" s="9" t="s">
        <v>29</v>
      </c>
      <c r="AW10" s="10"/>
      <c r="AX10" s="7" t="s">
        <v>43</v>
      </c>
      <c r="AY10" s="7" t="s">
        <v>44</v>
      </c>
      <c r="AZ10" s="35" t="s">
        <v>4</v>
      </c>
      <c r="BA10" s="35" t="s">
        <v>30</v>
      </c>
      <c r="BB10" s="7"/>
      <c r="BC10" s="7"/>
      <c r="BD10" s="7"/>
      <c r="BE10" s="7"/>
      <c r="BF10" s="7"/>
      <c r="BG10" s="7"/>
    </row>
    <row r="11" spans="1:75" x14ac:dyDescent="0.2">
      <c r="F11" t="s">
        <v>67</v>
      </c>
      <c r="G11" t="s">
        <v>68</v>
      </c>
      <c r="H11" t="s">
        <v>69</v>
      </c>
      <c r="I11" t="s">
        <v>70</v>
      </c>
      <c r="J11" t="s">
        <v>71</v>
      </c>
      <c r="K11" s="41" t="s">
        <v>20</v>
      </c>
      <c r="V11" s="1"/>
      <c r="AG11" s="1"/>
      <c r="AH11" t="s">
        <v>67</v>
      </c>
      <c r="AI11" t="s">
        <v>68</v>
      </c>
      <c r="AJ11" t="s">
        <v>69</v>
      </c>
      <c r="AK11" t="s">
        <v>70</v>
      </c>
      <c r="AL11" t="s">
        <v>71</v>
      </c>
      <c r="AM11" s="34" t="s">
        <v>4</v>
      </c>
      <c r="AO11" t="s">
        <v>75</v>
      </c>
      <c r="AP11" t="s">
        <v>76</v>
      </c>
      <c r="AQ11" t="s">
        <v>77</v>
      </c>
      <c r="AR11" t="s">
        <v>78</v>
      </c>
      <c r="AS11" s="34" t="s">
        <v>4</v>
      </c>
      <c r="AT11" s="1"/>
      <c r="AW11" s="2"/>
      <c r="AZ11" s="5"/>
      <c r="BA11" s="5"/>
    </row>
    <row r="12" spans="1:75" x14ac:dyDescent="0.2">
      <c r="A12" s="99">
        <v>10</v>
      </c>
      <c r="B12" s="99" t="s">
        <v>147</v>
      </c>
      <c r="C12" s="99" t="s">
        <v>99</v>
      </c>
      <c r="D12" s="99" t="s">
        <v>100</v>
      </c>
      <c r="E12" s="99" t="s">
        <v>118</v>
      </c>
      <c r="F12" s="11">
        <v>6.8</v>
      </c>
      <c r="G12" s="11">
        <v>6.8</v>
      </c>
      <c r="H12" s="11">
        <v>6.8</v>
      </c>
      <c r="I12" s="11">
        <v>6.8</v>
      </c>
      <c r="J12" s="11">
        <v>6.8</v>
      </c>
      <c r="K12" s="13">
        <f t="shared" ref="K12:K17" si="0">(F12*0.3)+(G12*0.25)+(H12*0.25)+(I12*0.15)+(J12*0.05)</f>
        <v>6.8000000000000007</v>
      </c>
      <c r="L12" s="11">
        <v>5</v>
      </c>
      <c r="M12" s="11">
        <v>6</v>
      </c>
      <c r="N12" s="11">
        <v>5.5</v>
      </c>
      <c r="O12" s="11">
        <v>5.8</v>
      </c>
      <c r="P12" s="11">
        <v>5.8</v>
      </c>
      <c r="Q12" s="11">
        <v>5.8</v>
      </c>
      <c r="R12" s="11">
        <v>5.8</v>
      </c>
      <c r="S12" s="11">
        <v>5.5</v>
      </c>
      <c r="T12" s="13">
        <f t="shared" ref="T12:T17" si="1">SUM(L12:S12)</f>
        <v>45.199999999999996</v>
      </c>
      <c r="U12" s="13">
        <f t="shared" ref="U12:U17" si="2">T12/8</f>
        <v>5.6499999999999995</v>
      </c>
      <c r="V12" s="1"/>
      <c r="W12" s="11">
        <v>5</v>
      </c>
      <c r="X12" s="11">
        <v>6</v>
      </c>
      <c r="Y12" s="11">
        <v>5.5</v>
      </c>
      <c r="Z12" s="11">
        <v>6</v>
      </c>
      <c r="AA12" s="11">
        <v>5.7</v>
      </c>
      <c r="AB12" s="11">
        <v>5.7</v>
      </c>
      <c r="AC12" s="11">
        <v>6</v>
      </c>
      <c r="AD12" s="11">
        <v>4</v>
      </c>
      <c r="AE12" s="13">
        <f t="shared" ref="AE12:AE17" si="3">SUM(W12:AD12)</f>
        <v>43.9</v>
      </c>
      <c r="AF12" s="13">
        <f t="shared" ref="AF12:AF17" si="4">AE12/8</f>
        <v>5.4874999999999998</v>
      </c>
      <c r="AG12" s="1"/>
      <c r="AH12" s="11">
        <v>7</v>
      </c>
      <c r="AI12" s="11">
        <v>7</v>
      </c>
      <c r="AJ12" s="11">
        <v>7</v>
      </c>
      <c r="AK12" s="11">
        <v>7.5</v>
      </c>
      <c r="AL12" s="11">
        <v>6.8</v>
      </c>
      <c r="AM12" s="42">
        <f t="shared" ref="AM12:AM17" si="5">(AH12*0.1)+(AI12*0.1)+(AJ12*0.3)+(AK12*0.3)+(AL12*0.2)</f>
        <v>7.11</v>
      </c>
      <c r="AO12" s="11">
        <v>5.8</v>
      </c>
      <c r="AP12" s="11">
        <v>6</v>
      </c>
      <c r="AQ12" s="11">
        <v>5.5</v>
      </c>
      <c r="AR12" s="11">
        <v>5</v>
      </c>
      <c r="AS12" s="42">
        <f t="shared" ref="AS12:AS17" si="6">(AO12*0.3)+(AP12*0.25)+(AQ12*0.35)+(AR12*0.1)</f>
        <v>5.665</v>
      </c>
      <c r="AT12" s="1"/>
      <c r="AU12" s="11">
        <v>6.6</v>
      </c>
      <c r="AV12" s="13">
        <f t="shared" ref="AV12:AV17" si="7">AU12</f>
        <v>6.6</v>
      </c>
      <c r="AW12" s="2"/>
      <c r="AX12" s="13">
        <f t="shared" ref="AX12:AX17" si="8">(K12*0.25)+(U12*0.375)+(AF12*0.375)</f>
        <v>5.8765625000000004</v>
      </c>
      <c r="AY12" s="13">
        <f t="shared" ref="AY12:AY17" si="9">(AM12*0.25)+(AS12*0.25)+(AV12*0.5)</f>
        <v>6.4937500000000004</v>
      </c>
      <c r="AZ12" s="44">
        <f t="shared" ref="AZ12:AZ17" si="10">(AX12*0.5)+(AY12*0.5)</f>
        <v>6.1851562500000004</v>
      </c>
      <c r="BA12" s="97">
        <f>RANK(AZ$12, AZ$12:AZ$17)</f>
        <v>5</v>
      </c>
      <c r="BB12" s="13"/>
      <c r="BE12" s="13"/>
      <c r="BF12" s="13"/>
    </row>
    <row r="13" spans="1:75" x14ac:dyDescent="0.2">
      <c r="A13" s="99">
        <v>31</v>
      </c>
      <c r="B13" s="99" t="s">
        <v>153</v>
      </c>
      <c r="C13" s="99" t="s">
        <v>112</v>
      </c>
      <c r="D13" s="99" t="s">
        <v>113</v>
      </c>
      <c r="E13" s="99" t="s">
        <v>114</v>
      </c>
      <c r="F13" s="11">
        <v>6.8</v>
      </c>
      <c r="G13" s="11">
        <v>6.5</v>
      </c>
      <c r="H13" s="11">
        <v>7</v>
      </c>
      <c r="I13" s="11">
        <v>7</v>
      </c>
      <c r="J13" s="11">
        <v>7</v>
      </c>
      <c r="K13" s="13">
        <f t="shared" si="0"/>
        <v>6.8149999999999995</v>
      </c>
      <c r="L13" s="11">
        <v>6.5</v>
      </c>
      <c r="M13" s="11">
        <v>6.8</v>
      </c>
      <c r="N13" s="11">
        <v>6.8</v>
      </c>
      <c r="O13" s="11">
        <v>6</v>
      </c>
      <c r="P13" s="11">
        <v>6.8</v>
      </c>
      <c r="Q13" s="11">
        <v>6.8</v>
      </c>
      <c r="R13" s="11">
        <v>5.87</v>
      </c>
      <c r="S13" s="11">
        <v>5.8</v>
      </c>
      <c r="T13" s="13">
        <f t="shared" si="1"/>
        <v>51.36999999999999</v>
      </c>
      <c r="U13" s="13">
        <f t="shared" si="2"/>
        <v>6.4212499999999988</v>
      </c>
      <c r="V13" s="1"/>
      <c r="W13" s="11">
        <v>6</v>
      </c>
      <c r="X13" s="11">
        <v>6.5</v>
      </c>
      <c r="Y13" s="11">
        <v>6.2</v>
      </c>
      <c r="Z13" s="11">
        <v>6.5</v>
      </c>
      <c r="AA13" s="11">
        <v>6.2</v>
      </c>
      <c r="AB13" s="11">
        <v>6.5</v>
      </c>
      <c r="AC13" s="11">
        <v>6.5</v>
      </c>
      <c r="AD13" s="11">
        <v>6</v>
      </c>
      <c r="AE13" s="13">
        <f t="shared" si="3"/>
        <v>50.4</v>
      </c>
      <c r="AF13" s="13">
        <f t="shared" si="4"/>
        <v>6.3</v>
      </c>
      <c r="AG13" s="1"/>
      <c r="AH13" s="11">
        <v>6.8</v>
      </c>
      <c r="AI13" s="11">
        <v>6.5</v>
      </c>
      <c r="AJ13" s="11">
        <v>7</v>
      </c>
      <c r="AK13" s="11">
        <v>7</v>
      </c>
      <c r="AL13" s="11">
        <v>7</v>
      </c>
      <c r="AM13" s="42">
        <f t="shared" si="5"/>
        <v>6.9300000000000006</v>
      </c>
      <c r="AO13" s="11">
        <v>7</v>
      </c>
      <c r="AP13" s="11">
        <v>7.5</v>
      </c>
      <c r="AQ13" s="11">
        <v>7.5</v>
      </c>
      <c r="AR13" s="11">
        <v>5</v>
      </c>
      <c r="AS13" s="42">
        <f t="shared" si="6"/>
        <v>7.1</v>
      </c>
      <c r="AT13" s="1"/>
      <c r="AU13" s="11">
        <v>8.7200000000000006</v>
      </c>
      <c r="AV13" s="13">
        <f t="shared" si="7"/>
        <v>8.7200000000000006</v>
      </c>
      <c r="AW13" s="2"/>
      <c r="AX13" s="13">
        <f t="shared" si="8"/>
        <v>6.4742187499999995</v>
      </c>
      <c r="AY13" s="13">
        <f t="shared" si="9"/>
        <v>7.8675000000000006</v>
      </c>
      <c r="AZ13" s="44">
        <f t="shared" si="10"/>
        <v>7.170859375</v>
      </c>
      <c r="BA13" s="97">
        <f>RANK(AZ$13, AZ$12:AZ$17)</f>
        <v>1</v>
      </c>
      <c r="BB13" s="13"/>
      <c r="BE13" s="13"/>
      <c r="BF13" s="13"/>
    </row>
    <row r="14" spans="1:75" x14ac:dyDescent="0.2">
      <c r="A14" s="99">
        <v>16</v>
      </c>
      <c r="B14" s="99" t="s">
        <v>154</v>
      </c>
      <c r="C14" s="99" t="s">
        <v>95</v>
      </c>
      <c r="D14" s="99" t="s">
        <v>96</v>
      </c>
      <c r="E14" s="100" t="s">
        <v>116</v>
      </c>
      <c r="F14" s="11">
        <v>6.8</v>
      </c>
      <c r="G14" s="11">
        <v>7</v>
      </c>
      <c r="H14" s="11">
        <v>6.8</v>
      </c>
      <c r="I14" s="11">
        <v>6.8</v>
      </c>
      <c r="J14" s="11">
        <v>6.5</v>
      </c>
      <c r="K14" s="13">
        <f t="shared" si="0"/>
        <v>6.835</v>
      </c>
      <c r="L14" s="11">
        <v>5</v>
      </c>
      <c r="M14" s="11">
        <v>5.8</v>
      </c>
      <c r="N14" s="11">
        <v>5</v>
      </c>
      <c r="O14" s="11">
        <v>6</v>
      </c>
      <c r="P14" s="11">
        <v>6.5</v>
      </c>
      <c r="Q14" s="11">
        <v>6.5</v>
      </c>
      <c r="R14" s="11">
        <v>6</v>
      </c>
      <c r="S14" s="11">
        <v>5.5</v>
      </c>
      <c r="T14" s="13">
        <f t="shared" si="1"/>
        <v>46.3</v>
      </c>
      <c r="U14" s="13">
        <f t="shared" si="2"/>
        <v>5.7874999999999996</v>
      </c>
      <c r="V14" s="1"/>
      <c r="W14" s="11">
        <v>4.5999999999999996</v>
      </c>
      <c r="X14" s="11">
        <v>6.5</v>
      </c>
      <c r="Y14" s="11">
        <v>5.3</v>
      </c>
      <c r="Z14" s="11">
        <v>6</v>
      </c>
      <c r="AA14" s="11">
        <v>5.8</v>
      </c>
      <c r="AB14" s="11">
        <v>5.6</v>
      </c>
      <c r="AC14" s="11">
        <v>6</v>
      </c>
      <c r="AD14" s="11">
        <v>5.2</v>
      </c>
      <c r="AE14" s="13">
        <f t="shared" si="3"/>
        <v>45</v>
      </c>
      <c r="AF14" s="13">
        <f t="shared" si="4"/>
        <v>5.625</v>
      </c>
      <c r="AG14" s="1"/>
      <c r="AH14" s="11">
        <v>6.5</v>
      </c>
      <c r="AI14" s="11">
        <v>6.8</v>
      </c>
      <c r="AJ14" s="11">
        <v>6.54</v>
      </c>
      <c r="AK14" s="11">
        <v>6.8</v>
      </c>
      <c r="AL14" s="11">
        <v>6.5</v>
      </c>
      <c r="AM14" s="42">
        <f t="shared" si="5"/>
        <v>6.6319999999999997</v>
      </c>
      <c r="AO14" s="11">
        <v>6.5</v>
      </c>
      <c r="AP14" s="11">
        <v>6.5</v>
      </c>
      <c r="AQ14" s="11">
        <v>6.5</v>
      </c>
      <c r="AR14" s="11">
        <v>5.8</v>
      </c>
      <c r="AS14" s="42">
        <f t="shared" si="6"/>
        <v>6.43</v>
      </c>
      <c r="AT14" s="1"/>
      <c r="AU14" s="11">
        <v>7</v>
      </c>
      <c r="AV14" s="13">
        <f t="shared" si="7"/>
        <v>7</v>
      </c>
      <c r="AW14" s="2"/>
      <c r="AX14" s="13">
        <f t="shared" si="8"/>
        <v>5.9884374999999999</v>
      </c>
      <c r="AY14" s="13">
        <f t="shared" si="9"/>
        <v>6.7654999999999994</v>
      </c>
      <c r="AZ14" s="44">
        <f t="shared" si="10"/>
        <v>6.3769687499999996</v>
      </c>
      <c r="BA14" s="97">
        <f>RANK(AZ$14, AZ$12:AZ$17)</f>
        <v>4</v>
      </c>
      <c r="BB14" s="13"/>
      <c r="BE14" s="13"/>
      <c r="BF14" s="13"/>
    </row>
    <row r="15" spans="1:75" x14ac:dyDescent="0.2">
      <c r="A15" s="99">
        <v>21</v>
      </c>
      <c r="B15" s="99" t="s">
        <v>126</v>
      </c>
      <c r="C15" s="99" t="s">
        <v>145</v>
      </c>
      <c r="D15" s="99" t="s">
        <v>150</v>
      </c>
      <c r="E15" s="100" t="s">
        <v>135</v>
      </c>
      <c r="F15" s="11">
        <v>5</v>
      </c>
      <c r="G15" s="11">
        <v>4.5</v>
      </c>
      <c r="H15" s="11">
        <v>4</v>
      </c>
      <c r="I15" s="11">
        <v>5.8</v>
      </c>
      <c r="J15" s="11">
        <v>5.78</v>
      </c>
      <c r="K15" s="13">
        <f t="shared" si="0"/>
        <v>4.7839999999999998</v>
      </c>
      <c r="L15" s="11">
        <v>5</v>
      </c>
      <c r="M15" s="11">
        <v>5.8</v>
      </c>
      <c r="N15" s="11">
        <v>5.8</v>
      </c>
      <c r="O15" s="11">
        <v>6.8</v>
      </c>
      <c r="P15" s="11">
        <v>6</v>
      </c>
      <c r="Q15" s="11">
        <v>6.8</v>
      </c>
      <c r="R15" s="11">
        <v>6</v>
      </c>
      <c r="S15" s="11">
        <v>5.8</v>
      </c>
      <c r="T15" s="13">
        <f t="shared" si="1"/>
        <v>48</v>
      </c>
      <c r="U15" s="13">
        <f t="shared" si="2"/>
        <v>6</v>
      </c>
      <c r="V15" s="1"/>
      <c r="W15" s="11">
        <v>5.2</v>
      </c>
      <c r="X15" s="11">
        <v>5.5</v>
      </c>
      <c r="Y15" s="11">
        <v>5</v>
      </c>
      <c r="Z15" s="11">
        <v>5</v>
      </c>
      <c r="AA15" s="11">
        <v>5</v>
      </c>
      <c r="AB15" s="11">
        <v>4</v>
      </c>
      <c r="AC15" s="11">
        <v>5</v>
      </c>
      <c r="AD15" s="11">
        <v>5</v>
      </c>
      <c r="AE15" s="13">
        <f t="shared" si="3"/>
        <v>39.700000000000003</v>
      </c>
      <c r="AF15" s="13">
        <f t="shared" si="4"/>
        <v>4.9625000000000004</v>
      </c>
      <c r="AG15" s="1"/>
      <c r="AH15" s="11">
        <v>4.8</v>
      </c>
      <c r="AI15" s="11">
        <v>5</v>
      </c>
      <c r="AJ15" s="11">
        <v>5</v>
      </c>
      <c r="AK15" s="11">
        <v>5.8</v>
      </c>
      <c r="AL15" s="11">
        <v>5.8</v>
      </c>
      <c r="AM15" s="42">
        <f t="shared" si="5"/>
        <v>5.38</v>
      </c>
      <c r="AO15" s="11">
        <v>5.8</v>
      </c>
      <c r="AP15" s="11">
        <v>6</v>
      </c>
      <c r="AQ15" s="11">
        <v>6</v>
      </c>
      <c r="AR15" s="11">
        <v>5</v>
      </c>
      <c r="AS15" s="42">
        <f t="shared" si="6"/>
        <v>5.84</v>
      </c>
      <c r="AT15" s="1"/>
      <c r="AU15" s="11">
        <v>7.4</v>
      </c>
      <c r="AV15" s="13">
        <f t="shared" si="7"/>
        <v>7.4</v>
      </c>
      <c r="AW15" s="2"/>
      <c r="AX15" s="13">
        <f t="shared" si="8"/>
        <v>5.3069375000000001</v>
      </c>
      <c r="AY15" s="13">
        <f t="shared" si="9"/>
        <v>6.5049999999999999</v>
      </c>
      <c r="AZ15" s="44">
        <f t="shared" si="10"/>
        <v>5.9059687499999995</v>
      </c>
      <c r="BA15" s="97">
        <f>RANK(AZ$15, AZ$12:AZ$17)</f>
        <v>6</v>
      </c>
      <c r="BB15" s="13"/>
      <c r="BE15" s="13"/>
      <c r="BF15" s="13"/>
    </row>
    <row r="16" spans="1:75" x14ac:dyDescent="0.2">
      <c r="A16" s="99">
        <v>34</v>
      </c>
      <c r="B16" s="99" t="s">
        <v>155</v>
      </c>
      <c r="C16" s="99" t="s">
        <v>112</v>
      </c>
      <c r="D16" s="99" t="s">
        <v>113</v>
      </c>
      <c r="E16" s="99" t="s">
        <v>114</v>
      </c>
      <c r="F16" s="11">
        <v>6.5</v>
      </c>
      <c r="G16" s="11">
        <v>6.8</v>
      </c>
      <c r="H16" s="11">
        <v>6.5</v>
      </c>
      <c r="I16" s="11">
        <v>7</v>
      </c>
      <c r="J16" s="11">
        <v>7</v>
      </c>
      <c r="K16" s="13">
        <f t="shared" si="0"/>
        <v>6.6749999999999998</v>
      </c>
      <c r="L16" s="11">
        <v>5.8</v>
      </c>
      <c r="M16" s="11">
        <v>5.8</v>
      </c>
      <c r="N16" s="11">
        <v>5</v>
      </c>
      <c r="O16" s="11">
        <v>6.8</v>
      </c>
      <c r="P16" s="11">
        <v>6</v>
      </c>
      <c r="Q16" s="11">
        <v>6</v>
      </c>
      <c r="R16" s="11">
        <v>5.78</v>
      </c>
      <c r="S16" s="11">
        <v>5.8</v>
      </c>
      <c r="T16" s="13">
        <f t="shared" si="1"/>
        <v>46.980000000000004</v>
      </c>
      <c r="U16" s="13">
        <f t="shared" si="2"/>
        <v>5.8725000000000005</v>
      </c>
      <c r="V16" s="1"/>
      <c r="W16" s="11">
        <v>5.3</v>
      </c>
      <c r="X16" s="11">
        <v>6.3</v>
      </c>
      <c r="Y16" s="11">
        <v>5.3</v>
      </c>
      <c r="Z16" s="11">
        <v>5</v>
      </c>
      <c r="AA16" s="11">
        <v>5.2</v>
      </c>
      <c r="AB16" s="11">
        <v>5.5</v>
      </c>
      <c r="AC16" s="11">
        <v>6.5</v>
      </c>
      <c r="AD16" s="11">
        <v>5.3</v>
      </c>
      <c r="AE16" s="13">
        <f t="shared" si="3"/>
        <v>44.399999999999991</v>
      </c>
      <c r="AF16" s="13">
        <f t="shared" si="4"/>
        <v>5.5499999999999989</v>
      </c>
      <c r="AG16" s="1"/>
      <c r="AH16" s="11">
        <v>6.5</v>
      </c>
      <c r="AI16" s="11">
        <v>6.8</v>
      </c>
      <c r="AJ16" s="11">
        <v>6.5</v>
      </c>
      <c r="AK16" s="11">
        <v>7</v>
      </c>
      <c r="AL16" s="11">
        <v>7</v>
      </c>
      <c r="AM16" s="42">
        <f t="shared" si="5"/>
        <v>6.7800000000000011</v>
      </c>
      <c r="AO16" s="11">
        <v>6.5</v>
      </c>
      <c r="AP16" s="11">
        <v>6.5</v>
      </c>
      <c r="AQ16" s="11">
        <v>6.5</v>
      </c>
      <c r="AR16" s="11">
        <v>5</v>
      </c>
      <c r="AS16" s="42">
        <f t="shared" si="6"/>
        <v>6.35</v>
      </c>
      <c r="AT16" s="1"/>
      <c r="AU16" s="11">
        <v>7.45</v>
      </c>
      <c r="AV16" s="13">
        <f t="shared" si="7"/>
        <v>7.45</v>
      </c>
      <c r="AW16" s="2"/>
      <c r="AX16" s="13">
        <f t="shared" si="8"/>
        <v>5.9521875</v>
      </c>
      <c r="AY16" s="13">
        <f t="shared" si="9"/>
        <v>7.0075000000000003</v>
      </c>
      <c r="AZ16" s="44">
        <f t="shared" si="10"/>
        <v>6.4798437500000006</v>
      </c>
      <c r="BA16" s="97">
        <f>RANK(AZ$16, AZ$12:AZ$17)</f>
        <v>3</v>
      </c>
      <c r="BB16" s="13"/>
      <c r="BE16" s="13"/>
      <c r="BF16" s="13"/>
    </row>
    <row r="17" spans="1:58" x14ac:dyDescent="0.2">
      <c r="A17" s="99">
        <v>5</v>
      </c>
      <c r="B17" s="99" t="s">
        <v>156</v>
      </c>
      <c r="C17" s="99" t="s">
        <v>103</v>
      </c>
      <c r="D17" s="99" t="s">
        <v>104</v>
      </c>
      <c r="E17" s="99" t="s">
        <v>143</v>
      </c>
      <c r="F17" s="11">
        <v>7</v>
      </c>
      <c r="G17" s="11">
        <v>7</v>
      </c>
      <c r="H17" s="11">
        <v>7.5</v>
      </c>
      <c r="I17" s="11">
        <v>7</v>
      </c>
      <c r="J17" s="11">
        <v>6.8</v>
      </c>
      <c r="K17" s="13">
        <f t="shared" si="0"/>
        <v>7.1149999999999993</v>
      </c>
      <c r="L17" s="11">
        <v>5.8</v>
      </c>
      <c r="M17" s="11">
        <v>6.8</v>
      </c>
      <c r="N17" s="11">
        <v>6</v>
      </c>
      <c r="O17" s="11">
        <v>7</v>
      </c>
      <c r="P17" s="11">
        <v>7.8</v>
      </c>
      <c r="Q17" s="11">
        <v>7.8</v>
      </c>
      <c r="R17" s="11">
        <v>8</v>
      </c>
      <c r="S17" s="11">
        <v>5.8</v>
      </c>
      <c r="T17" s="13">
        <f t="shared" si="1"/>
        <v>54.999999999999993</v>
      </c>
      <c r="U17" s="13">
        <f t="shared" si="2"/>
        <v>6.8749999999999991</v>
      </c>
      <c r="V17" s="1"/>
      <c r="W17" s="11">
        <v>5.5</v>
      </c>
      <c r="X17" s="11">
        <v>5</v>
      </c>
      <c r="Y17" s="11">
        <v>6</v>
      </c>
      <c r="Z17" s="11">
        <v>5.8</v>
      </c>
      <c r="AA17" s="11">
        <v>5.8</v>
      </c>
      <c r="AB17" s="11">
        <v>5.8</v>
      </c>
      <c r="AC17" s="11">
        <v>6</v>
      </c>
      <c r="AD17" s="11">
        <v>5.5</v>
      </c>
      <c r="AE17" s="13">
        <f t="shared" si="3"/>
        <v>45.4</v>
      </c>
      <c r="AF17" s="13">
        <f t="shared" si="4"/>
        <v>5.6749999999999998</v>
      </c>
      <c r="AG17" s="1"/>
      <c r="AH17" s="11">
        <v>6.5</v>
      </c>
      <c r="AI17" s="11">
        <v>6.5</v>
      </c>
      <c r="AJ17" s="11">
        <v>6.8</v>
      </c>
      <c r="AK17" s="11">
        <v>7</v>
      </c>
      <c r="AL17" s="11">
        <v>6.8</v>
      </c>
      <c r="AM17" s="42">
        <f t="shared" si="5"/>
        <v>6.8</v>
      </c>
      <c r="AO17" s="11">
        <v>6.8</v>
      </c>
      <c r="AP17" s="11">
        <v>7</v>
      </c>
      <c r="AQ17" s="11">
        <v>7</v>
      </c>
      <c r="AR17" s="11">
        <v>6.5</v>
      </c>
      <c r="AS17" s="42">
        <f t="shared" si="6"/>
        <v>6.8900000000000006</v>
      </c>
      <c r="AT17" s="1"/>
      <c r="AU17" s="11">
        <v>8.15</v>
      </c>
      <c r="AV17" s="13">
        <f t="shared" si="7"/>
        <v>8.15</v>
      </c>
      <c r="AW17" s="2"/>
      <c r="AX17" s="13">
        <f t="shared" si="8"/>
        <v>6.4849999999999994</v>
      </c>
      <c r="AY17" s="13">
        <f t="shared" si="9"/>
        <v>7.4975000000000005</v>
      </c>
      <c r="AZ17" s="44">
        <f t="shared" si="10"/>
        <v>6.99125</v>
      </c>
      <c r="BA17" s="97">
        <f>RANK(AZ$17, AZ$12:AZ$17)</f>
        <v>2</v>
      </c>
      <c r="BB17" s="13"/>
      <c r="BE17" s="13"/>
      <c r="BF17" s="13"/>
    </row>
    <row r="19" spans="1:58" x14ac:dyDescent="0.2">
      <c r="B19" s="5" t="s">
        <v>152</v>
      </c>
    </row>
    <row r="20" spans="1:58" x14ac:dyDescent="0.2">
      <c r="A20" s="99">
        <v>19</v>
      </c>
      <c r="B20" s="99" t="s">
        <v>129</v>
      </c>
      <c r="C20" s="99" t="s">
        <v>142</v>
      </c>
      <c r="D20" s="99" t="s">
        <v>104</v>
      </c>
      <c r="E20" s="100" t="s">
        <v>135</v>
      </c>
      <c r="F20" s="11">
        <v>6.8</v>
      </c>
      <c r="G20" s="11">
        <v>7</v>
      </c>
      <c r="H20" s="11">
        <v>7</v>
      </c>
      <c r="I20" s="11">
        <v>7</v>
      </c>
      <c r="J20" s="11">
        <v>7</v>
      </c>
      <c r="K20" s="13">
        <f t="shared" ref="K20:K25" si="11">(F20*0.3)+(G20*0.25)+(H20*0.25)+(I20*0.15)+(J20*0.05)</f>
        <v>6.9399999999999995</v>
      </c>
      <c r="L20" s="11">
        <v>4</v>
      </c>
      <c r="M20" s="11">
        <v>5</v>
      </c>
      <c r="N20" s="11">
        <v>5</v>
      </c>
      <c r="O20" s="11">
        <v>7</v>
      </c>
      <c r="P20" s="11">
        <v>6</v>
      </c>
      <c r="Q20" s="11">
        <v>6.8</v>
      </c>
      <c r="R20" s="11">
        <v>6.8</v>
      </c>
      <c r="S20" s="11">
        <v>5.8</v>
      </c>
      <c r="T20" s="13">
        <f t="shared" ref="T20:T25" si="12">SUM(L20:S20)</f>
        <v>46.399999999999991</v>
      </c>
      <c r="U20" s="13">
        <f t="shared" ref="U20:U25" si="13">T20/8</f>
        <v>5.7999999999999989</v>
      </c>
      <c r="V20" s="1"/>
      <c r="W20" s="11">
        <v>4</v>
      </c>
      <c r="X20" s="11">
        <v>4.8</v>
      </c>
      <c r="Y20" s="11">
        <v>4.5</v>
      </c>
      <c r="Z20" s="11">
        <v>5</v>
      </c>
      <c r="AA20" s="11">
        <v>3.8</v>
      </c>
      <c r="AB20" s="11">
        <v>3.9</v>
      </c>
      <c r="AC20" s="11">
        <v>5</v>
      </c>
      <c r="AD20" s="11">
        <v>4.5</v>
      </c>
      <c r="AE20" s="13">
        <f t="shared" ref="AE20:AE25" si="14">SUM(W20:AD20)</f>
        <v>35.5</v>
      </c>
      <c r="AF20" s="13">
        <f t="shared" ref="AF20:AF25" si="15">AE20/8</f>
        <v>4.4375</v>
      </c>
      <c r="AG20" s="1"/>
      <c r="AH20" s="11">
        <v>7</v>
      </c>
      <c r="AI20" s="11">
        <v>7</v>
      </c>
      <c r="AJ20" s="11">
        <v>7</v>
      </c>
      <c r="AK20" s="11">
        <v>6.8</v>
      </c>
      <c r="AL20" s="11">
        <v>7</v>
      </c>
      <c r="AM20" s="42">
        <f t="shared" ref="AM20:AM25" si="16">(AH20*0.1)+(AI20*0.1)+(AJ20*0.3)+(AK20*0.3)+(AL20*0.2)</f>
        <v>6.94</v>
      </c>
      <c r="AO20" s="11">
        <v>5.8</v>
      </c>
      <c r="AP20" s="11">
        <v>5.5</v>
      </c>
      <c r="AQ20" s="11">
        <v>5.8</v>
      </c>
      <c r="AR20" s="11">
        <v>4</v>
      </c>
      <c r="AS20" s="42">
        <f t="shared" ref="AS20:AS25" si="17">(AO20*0.3)+(AP20*0.25)+(AQ20*0.35)+(AR20*0.1)</f>
        <v>5.5449999999999999</v>
      </c>
      <c r="AT20" s="1"/>
      <c r="AU20" s="11">
        <v>7.6</v>
      </c>
      <c r="AV20" s="13">
        <f t="shared" ref="AV20:AV25" si="18">AU20</f>
        <v>7.6</v>
      </c>
      <c r="AW20" s="2"/>
      <c r="AX20" s="13">
        <f t="shared" ref="AX20:AX25" si="19">(K20*0.25)+(U20*0.375)+(AF20*0.375)</f>
        <v>5.5740625000000001</v>
      </c>
      <c r="AY20" s="13">
        <f t="shared" ref="AY20:AY25" si="20">(AM20*0.25)+(AS20*0.25)+(AV20*0.5)</f>
        <v>6.9212499999999997</v>
      </c>
      <c r="AZ20" s="44">
        <f t="shared" ref="AZ20:AZ25" si="21">(AX20*0.5)+(AY20*0.5)</f>
        <v>6.2476562500000004</v>
      </c>
      <c r="BA20" s="97">
        <f>RANK(AZ$20, AZ$20:AZ$25)</f>
        <v>3</v>
      </c>
      <c r="BB20" s="13"/>
      <c r="BE20" s="13"/>
      <c r="BF20" s="13"/>
    </row>
    <row r="21" spans="1:58" x14ac:dyDescent="0.2">
      <c r="A21" s="99">
        <v>8</v>
      </c>
      <c r="B21" s="99" t="s">
        <v>146</v>
      </c>
      <c r="C21" s="99" t="s">
        <v>99</v>
      </c>
      <c r="D21" s="99" t="s">
        <v>100</v>
      </c>
      <c r="E21" s="99" t="s">
        <v>118</v>
      </c>
      <c r="F21" s="11">
        <v>6.8</v>
      </c>
      <c r="G21" s="11">
        <v>6.8</v>
      </c>
      <c r="H21" s="11">
        <v>6.8</v>
      </c>
      <c r="I21" s="11">
        <v>6.8</v>
      </c>
      <c r="J21" s="11">
        <v>6.8</v>
      </c>
      <c r="K21" s="13">
        <f t="shared" si="11"/>
        <v>6.8000000000000007</v>
      </c>
      <c r="L21" s="11">
        <v>5</v>
      </c>
      <c r="M21" s="11">
        <v>5.8</v>
      </c>
      <c r="N21" s="11">
        <v>5</v>
      </c>
      <c r="O21" s="11">
        <v>6</v>
      </c>
      <c r="P21" s="11">
        <v>5.8</v>
      </c>
      <c r="Q21" s="11">
        <v>5.8</v>
      </c>
      <c r="R21" s="11">
        <v>5.8</v>
      </c>
      <c r="S21" s="11">
        <v>5.8</v>
      </c>
      <c r="T21" s="13">
        <f t="shared" si="12"/>
        <v>44.999999999999993</v>
      </c>
      <c r="U21" s="13">
        <f t="shared" si="13"/>
        <v>5.6249999999999991</v>
      </c>
      <c r="V21" s="1"/>
      <c r="W21" s="11">
        <v>4</v>
      </c>
      <c r="X21" s="11">
        <v>5</v>
      </c>
      <c r="Y21" s="11">
        <v>5.5</v>
      </c>
      <c r="Z21" s="11">
        <v>5.5</v>
      </c>
      <c r="AA21" s="11">
        <v>5.2</v>
      </c>
      <c r="AB21" s="11">
        <v>5.2</v>
      </c>
      <c r="AC21" s="11">
        <v>5.3</v>
      </c>
      <c r="AD21" s="11">
        <v>4</v>
      </c>
      <c r="AE21" s="13">
        <f t="shared" si="14"/>
        <v>39.699999999999996</v>
      </c>
      <c r="AF21" s="13">
        <f t="shared" si="15"/>
        <v>4.9624999999999995</v>
      </c>
      <c r="AG21" s="1"/>
      <c r="AH21" s="11">
        <v>7</v>
      </c>
      <c r="AI21" s="11">
        <v>7</v>
      </c>
      <c r="AJ21" s="11">
        <v>7</v>
      </c>
      <c r="AK21" s="11">
        <v>7.5</v>
      </c>
      <c r="AL21" s="11">
        <v>6.8</v>
      </c>
      <c r="AM21" s="42">
        <f t="shared" si="16"/>
        <v>7.11</v>
      </c>
      <c r="AO21" s="11">
        <v>6.5</v>
      </c>
      <c r="AP21" s="11">
        <v>6.5</v>
      </c>
      <c r="AQ21" s="11">
        <v>6</v>
      </c>
      <c r="AR21" s="11">
        <v>4.8</v>
      </c>
      <c r="AS21" s="42">
        <f t="shared" si="17"/>
        <v>6.1549999999999994</v>
      </c>
      <c r="AT21" s="1"/>
      <c r="AU21" s="11">
        <v>8.3000000000000007</v>
      </c>
      <c r="AV21" s="13">
        <f t="shared" si="18"/>
        <v>8.3000000000000007</v>
      </c>
      <c r="AW21" s="2"/>
      <c r="AX21" s="13">
        <f t="shared" si="19"/>
        <v>5.6703124999999996</v>
      </c>
      <c r="AY21" s="13">
        <f t="shared" si="20"/>
        <v>7.4662500000000005</v>
      </c>
      <c r="AZ21" s="44">
        <f t="shared" si="21"/>
        <v>6.5682812500000001</v>
      </c>
      <c r="BA21" s="97">
        <f>RANK(AZ$21, AZ$20:AZ$25)</f>
        <v>1</v>
      </c>
      <c r="BB21" s="13"/>
      <c r="BE21" s="13"/>
      <c r="BF21" s="13"/>
    </row>
    <row r="22" spans="1:58" x14ac:dyDescent="0.2">
      <c r="A22" s="99">
        <v>32</v>
      </c>
      <c r="B22" s="99" t="s">
        <v>157</v>
      </c>
      <c r="C22" s="99" t="s">
        <v>112</v>
      </c>
      <c r="D22" s="99" t="s">
        <v>113</v>
      </c>
      <c r="E22" s="99" t="s">
        <v>114</v>
      </c>
      <c r="F22" s="11">
        <v>6.8</v>
      </c>
      <c r="G22" s="11">
        <v>6.5</v>
      </c>
      <c r="H22" s="11">
        <v>7</v>
      </c>
      <c r="I22" s="11">
        <v>7</v>
      </c>
      <c r="J22" s="11">
        <v>7</v>
      </c>
      <c r="K22" s="13">
        <f t="shared" si="11"/>
        <v>6.8149999999999995</v>
      </c>
      <c r="L22" s="11">
        <v>5</v>
      </c>
      <c r="M22" s="11">
        <v>5.5</v>
      </c>
      <c r="N22" s="11">
        <v>5.8</v>
      </c>
      <c r="O22" s="11">
        <v>6</v>
      </c>
      <c r="P22" s="11">
        <v>6</v>
      </c>
      <c r="Q22" s="11">
        <v>6</v>
      </c>
      <c r="R22" s="11">
        <v>5.5</v>
      </c>
      <c r="S22" s="11">
        <v>5.87</v>
      </c>
      <c r="T22" s="13">
        <f t="shared" si="12"/>
        <v>45.669999999999995</v>
      </c>
      <c r="U22" s="13">
        <f t="shared" si="13"/>
        <v>5.7087499999999993</v>
      </c>
      <c r="V22" s="1"/>
      <c r="W22" s="11">
        <v>4.8</v>
      </c>
      <c r="X22" s="11">
        <v>5.5</v>
      </c>
      <c r="Y22" s="11">
        <v>5</v>
      </c>
      <c r="Z22" s="11">
        <v>5.5</v>
      </c>
      <c r="AA22" s="11">
        <v>6</v>
      </c>
      <c r="AB22" s="11">
        <v>6.2</v>
      </c>
      <c r="AC22" s="11">
        <v>6.2</v>
      </c>
      <c r="AD22" s="11">
        <v>5</v>
      </c>
      <c r="AE22" s="13">
        <f t="shared" si="14"/>
        <v>44.2</v>
      </c>
      <c r="AF22" s="13">
        <f t="shared" si="15"/>
        <v>5.5250000000000004</v>
      </c>
      <c r="AG22" s="1"/>
      <c r="AH22" s="11">
        <v>6.8</v>
      </c>
      <c r="AI22" s="11">
        <v>6.5</v>
      </c>
      <c r="AJ22" s="11">
        <v>7</v>
      </c>
      <c r="AK22" s="11">
        <v>7</v>
      </c>
      <c r="AL22" s="11">
        <v>7</v>
      </c>
      <c r="AM22" s="42">
        <f t="shared" si="16"/>
        <v>6.9300000000000006</v>
      </c>
      <c r="AO22" s="11">
        <v>6.8</v>
      </c>
      <c r="AP22" s="11">
        <v>6</v>
      </c>
      <c r="AQ22" s="11">
        <v>6</v>
      </c>
      <c r="AR22" s="11">
        <v>4</v>
      </c>
      <c r="AS22" s="42">
        <v>5.04</v>
      </c>
      <c r="AT22" s="1"/>
      <c r="AU22" s="11">
        <v>7.4</v>
      </c>
      <c r="AV22" s="13">
        <f t="shared" si="18"/>
        <v>7.4</v>
      </c>
      <c r="AW22" s="2"/>
      <c r="AX22" s="13">
        <f t="shared" si="19"/>
        <v>5.9164062499999996</v>
      </c>
      <c r="AY22" s="13">
        <f t="shared" si="20"/>
        <v>6.6925000000000008</v>
      </c>
      <c r="AZ22" s="44">
        <f t="shared" si="21"/>
        <v>6.3044531250000002</v>
      </c>
      <c r="BA22" s="97">
        <f>RANK(AZ$22, AZ$20:AZ$25)</f>
        <v>2</v>
      </c>
      <c r="BB22" s="13"/>
      <c r="BE22" s="13"/>
      <c r="BF22" s="13"/>
    </row>
    <row r="23" spans="1:58" x14ac:dyDescent="0.2">
      <c r="A23" s="99">
        <v>24</v>
      </c>
      <c r="B23" s="99" t="s">
        <v>130</v>
      </c>
      <c r="C23" s="99" t="s">
        <v>145</v>
      </c>
      <c r="D23" s="99" t="s">
        <v>150</v>
      </c>
      <c r="E23" s="100" t="s">
        <v>135</v>
      </c>
      <c r="F23" s="11">
        <v>5</v>
      </c>
      <c r="G23" s="11">
        <v>4.5</v>
      </c>
      <c r="H23" s="11">
        <v>4</v>
      </c>
      <c r="I23" s="11">
        <v>5.8</v>
      </c>
      <c r="J23" s="11">
        <v>5.78</v>
      </c>
      <c r="K23" s="13">
        <f t="shared" si="11"/>
        <v>4.7839999999999998</v>
      </c>
      <c r="L23" s="11">
        <v>6.5</v>
      </c>
      <c r="M23" s="11">
        <v>5</v>
      </c>
      <c r="N23" s="11">
        <v>5</v>
      </c>
      <c r="O23" s="11">
        <v>5.5</v>
      </c>
      <c r="P23" s="11">
        <v>5</v>
      </c>
      <c r="Q23" s="11">
        <v>5</v>
      </c>
      <c r="R23" s="11">
        <v>4</v>
      </c>
      <c r="S23" s="11">
        <v>5.5</v>
      </c>
      <c r="T23" s="13">
        <f t="shared" si="12"/>
        <v>41.5</v>
      </c>
      <c r="U23" s="13">
        <f t="shared" si="13"/>
        <v>5.1875</v>
      </c>
      <c r="V23" s="1"/>
      <c r="W23" s="11">
        <v>5.2</v>
      </c>
      <c r="X23" s="11">
        <v>5.2</v>
      </c>
      <c r="Y23" s="11">
        <v>4.5</v>
      </c>
      <c r="Z23" s="11">
        <v>0</v>
      </c>
      <c r="AA23" s="11">
        <v>0</v>
      </c>
      <c r="AB23" s="11">
        <v>5</v>
      </c>
      <c r="AC23" s="11">
        <v>3</v>
      </c>
      <c r="AD23" s="11">
        <v>3.5</v>
      </c>
      <c r="AE23" s="13">
        <f t="shared" si="14"/>
        <v>26.4</v>
      </c>
      <c r="AF23" s="13">
        <f t="shared" si="15"/>
        <v>3.3</v>
      </c>
      <c r="AG23" s="1"/>
      <c r="AH23" s="11">
        <v>4.8</v>
      </c>
      <c r="AI23" s="11">
        <v>5</v>
      </c>
      <c r="AJ23" s="11">
        <v>5</v>
      </c>
      <c r="AK23" s="11">
        <v>5.8</v>
      </c>
      <c r="AL23" s="11">
        <v>5.8</v>
      </c>
      <c r="AM23" s="42">
        <f t="shared" si="16"/>
        <v>5.38</v>
      </c>
      <c r="AO23" s="11">
        <v>5.8</v>
      </c>
      <c r="AP23" s="11">
        <v>5.8</v>
      </c>
      <c r="AQ23" s="11">
        <v>5.5</v>
      </c>
      <c r="AR23" s="11">
        <v>4.5</v>
      </c>
      <c r="AS23" s="42">
        <v>4.5650000000000004</v>
      </c>
      <c r="AT23" s="1"/>
      <c r="AU23" s="11">
        <v>7.5</v>
      </c>
      <c r="AV23" s="13">
        <f t="shared" si="18"/>
        <v>7.5</v>
      </c>
      <c r="AW23" s="2"/>
      <c r="AX23" s="13">
        <f t="shared" si="19"/>
        <v>4.3788124999999996</v>
      </c>
      <c r="AY23" s="13">
        <f t="shared" si="20"/>
        <v>6.2362500000000001</v>
      </c>
      <c r="AZ23" s="44">
        <f t="shared" si="21"/>
        <v>5.3075312500000003</v>
      </c>
      <c r="BA23" s="97">
        <f>RANK(AZ$23, AZ$20:AZ$25)</f>
        <v>5</v>
      </c>
      <c r="BB23" s="13"/>
      <c r="BE23" s="13"/>
      <c r="BF23" s="13"/>
    </row>
    <row r="24" spans="1:58" x14ac:dyDescent="0.2">
      <c r="A24" s="99">
        <v>35</v>
      </c>
      <c r="B24" s="99" t="s">
        <v>158</v>
      </c>
      <c r="C24" s="99" t="s">
        <v>112</v>
      </c>
      <c r="D24" s="99" t="s">
        <v>113</v>
      </c>
      <c r="E24" s="99" t="s">
        <v>114</v>
      </c>
      <c r="F24" s="11"/>
      <c r="G24" s="11"/>
      <c r="H24" s="11"/>
      <c r="I24" s="11"/>
      <c r="J24" s="11"/>
      <c r="K24" s="13">
        <f t="shared" si="11"/>
        <v>0</v>
      </c>
      <c r="L24" s="11"/>
      <c r="M24" s="11"/>
      <c r="N24" s="11"/>
      <c r="O24" s="11"/>
      <c r="P24" s="11"/>
      <c r="Q24" s="11"/>
      <c r="R24" s="11"/>
      <c r="S24" s="11"/>
      <c r="T24" s="13">
        <f t="shared" si="12"/>
        <v>0</v>
      </c>
      <c r="U24" s="13">
        <f t="shared" si="13"/>
        <v>0</v>
      </c>
      <c r="V24" s="1"/>
      <c r="W24" s="11"/>
      <c r="X24" s="11"/>
      <c r="Y24" s="11"/>
      <c r="Z24" s="11"/>
      <c r="AA24" s="11"/>
      <c r="AB24" s="11"/>
      <c r="AC24" s="11"/>
      <c r="AD24" s="11"/>
      <c r="AE24" s="13">
        <f t="shared" si="14"/>
        <v>0</v>
      </c>
      <c r="AF24" s="13">
        <f t="shared" si="15"/>
        <v>0</v>
      </c>
      <c r="AG24" s="1"/>
      <c r="AH24" s="11"/>
      <c r="AI24" s="11"/>
      <c r="AJ24" s="11"/>
      <c r="AK24" s="11"/>
      <c r="AL24" s="11"/>
      <c r="AM24" s="42">
        <f t="shared" si="16"/>
        <v>0</v>
      </c>
      <c r="AO24" s="11"/>
      <c r="AP24" s="11"/>
      <c r="AQ24" s="11"/>
      <c r="AR24" s="11"/>
      <c r="AS24" s="42">
        <f t="shared" si="17"/>
        <v>0</v>
      </c>
      <c r="AT24" s="1"/>
      <c r="AU24" s="11"/>
      <c r="AV24" s="13">
        <f t="shared" si="18"/>
        <v>0</v>
      </c>
      <c r="AW24" s="2"/>
      <c r="AX24" s="13">
        <f t="shared" si="19"/>
        <v>0</v>
      </c>
      <c r="AY24" s="13">
        <f t="shared" si="20"/>
        <v>0</v>
      </c>
      <c r="AZ24" s="44">
        <f t="shared" si="21"/>
        <v>0</v>
      </c>
      <c r="BA24" s="97">
        <f>RANK(AZ$24, AZ$20:AZ$25)</f>
        <v>6</v>
      </c>
      <c r="BB24" s="13"/>
      <c r="BE24" s="13"/>
      <c r="BF24" s="13"/>
    </row>
    <row r="25" spans="1:58" x14ac:dyDescent="0.2">
      <c r="A25" s="99">
        <v>20</v>
      </c>
      <c r="B25" s="99" t="s">
        <v>127</v>
      </c>
      <c r="C25" s="99" t="s">
        <v>145</v>
      </c>
      <c r="D25" s="99" t="s">
        <v>150</v>
      </c>
      <c r="E25" s="100" t="s">
        <v>135</v>
      </c>
      <c r="F25" s="11">
        <v>5</v>
      </c>
      <c r="G25" s="11">
        <v>4.5</v>
      </c>
      <c r="H25" s="11">
        <v>4</v>
      </c>
      <c r="I25" s="11">
        <v>6</v>
      </c>
      <c r="J25" s="11">
        <v>6.5</v>
      </c>
      <c r="K25" s="13">
        <f t="shared" si="11"/>
        <v>4.8500000000000005</v>
      </c>
      <c r="L25" s="11">
        <v>5</v>
      </c>
      <c r="M25" s="11">
        <v>4.8</v>
      </c>
      <c r="N25" s="11">
        <v>4.8</v>
      </c>
      <c r="O25" s="11">
        <v>6.5</v>
      </c>
      <c r="P25" s="11">
        <v>5.5</v>
      </c>
      <c r="Q25" s="11">
        <v>6.5</v>
      </c>
      <c r="R25" s="11">
        <v>5.5</v>
      </c>
      <c r="S25" s="11">
        <v>5.5</v>
      </c>
      <c r="T25" s="13">
        <f t="shared" si="12"/>
        <v>44.1</v>
      </c>
      <c r="U25" s="13">
        <f t="shared" si="13"/>
        <v>5.5125000000000002</v>
      </c>
      <c r="V25" s="1"/>
      <c r="W25" s="11">
        <v>5.2</v>
      </c>
      <c r="X25" s="11">
        <v>5.5</v>
      </c>
      <c r="Y25" s="11">
        <v>4.5</v>
      </c>
      <c r="Z25" s="11">
        <v>4</v>
      </c>
      <c r="AA25" s="11">
        <v>3.5</v>
      </c>
      <c r="AB25" s="11">
        <v>3.8</v>
      </c>
      <c r="AC25" s="11">
        <v>4</v>
      </c>
      <c r="AD25" s="11">
        <v>5</v>
      </c>
      <c r="AE25" s="13">
        <f t="shared" si="14"/>
        <v>35.5</v>
      </c>
      <c r="AF25" s="13">
        <f t="shared" si="15"/>
        <v>4.4375</v>
      </c>
      <c r="AG25" s="1"/>
      <c r="AH25" s="11">
        <v>5.5</v>
      </c>
      <c r="AI25" s="11">
        <v>4.78</v>
      </c>
      <c r="AJ25" s="11">
        <v>4</v>
      </c>
      <c r="AK25" s="11">
        <v>6</v>
      </c>
      <c r="AL25" s="11">
        <v>6.5</v>
      </c>
      <c r="AM25" s="42">
        <f t="shared" si="16"/>
        <v>5.3279999999999994</v>
      </c>
      <c r="AO25" s="11">
        <v>6.5</v>
      </c>
      <c r="AP25" s="11">
        <v>6</v>
      </c>
      <c r="AQ25" s="11">
        <v>6</v>
      </c>
      <c r="AR25" s="11">
        <v>4.5</v>
      </c>
      <c r="AS25" s="42">
        <f t="shared" si="17"/>
        <v>6</v>
      </c>
      <c r="AT25" s="1"/>
      <c r="AU25" s="11">
        <v>7.2</v>
      </c>
      <c r="AV25" s="13">
        <f t="shared" si="18"/>
        <v>7.2</v>
      </c>
      <c r="AW25" s="2"/>
      <c r="AX25" s="13">
        <f t="shared" si="19"/>
        <v>4.9437500000000005</v>
      </c>
      <c r="AY25" s="13">
        <f t="shared" si="20"/>
        <v>6.4320000000000004</v>
      </c>
      <c r="AZ25" s="44">
        <f t="shared" si="21"/>
        <v>5.687875</v>
      </c>
      <c r="BA25" s="97">
        <f>RANK(AZ$25, AZ$20:AZ$25)</f>
        <v>4</v>
      </c>
      <c r="BB25" s="13"/>
      <c r="BE25" s="13"/>
      <c r="BF25" s="13"/>
    </row>
  </sheetData>
  <mergeCells count="10">
    <mergeCell ref="AU9:AV9"/>
    <mergeCell ref="A1:B1"/>
    <mergeCell ref="A3:B3"/>
    <mergeCell ref="A5:B5"/>
    <mergeCell ref="F9:U9"/>
    <mergeCell ref="H5:K5"/>
    <mergeCell ref="Y5:AB5"/>
    <mergeCell ref="W9:AF9"/>
    <mergeCell ref="AJ5:AM5"/>
    <mergeCell ref="AH9:AS9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31"/>
  <sheetViews>
    <sheetView topLeftCell="A6" zoomScale="90" zoomScaleNormal="90" workbookViewId="0">
      <pane xSplit="5" topLeftCell="K1" activePane="topRight" state="frozen"/>
      <selection pane="topRight" activeCell="C29" sqref="C29"/>
    </sheetView>
  </sheetViews>
  <sheetFormatPr defaultColWidth="9.140625" defaultRowHeight="12.75" x14ac:dyDescent="0.2"/>
  <cols>
    <col min="1" max="1" width="5.5703125" style="15" customWidth="1"/>
    <col min="2" max="2" width="27.42578125" style="15" customWidth="1"/>
    <col min="3" max="3" width="24.42578125" style="15" bestFit="1" customWidth="1"/>
    <col min="4" max="4" width="19.42578125" style="15" bestFit="1" customWidth="1"/>
    <col min="5" max="5" width="29.85546875" style="15" bestFit="1" customWidth="1"/>
    <col min="6" max="6" width="6.42578125" style="15" customWidth="1"/>
    <col min="7" max="7" width="6.140625" style="15" customWidth="1"/>
    <col min="8" max="9" width="6.7109375" style="15" customWidth="1"/>
    <col min="10" max="10" width="7.5703125" style="15" customWidth="1"/>
    <col min="11" max="11" width="7.140625" style="15" customWidth="1"/>
    <col min="12" max="12" width="3.42578125" style="15" customWidth="1"/>
    <col min="13" max="13" width="6.85546875" style="15" customWidth="1"/>
    <col min="14" max="14" width="6.140625" style="15" customWidth="1"/>
    <col min="15" max="15" width="5.7109375" style="15" customWidth="1"/>
    <col min="16" max="16" width="7.140625" style="15" customWidth="1"/>
    <col min="17" max="17" width="6.7109375" style="15" customWidth="1"/>
    <col min="18" max="18" width="6.42578125" style="15" customWidth="1"/>
    <col min="19" max="19" width="4" style="15" customWidth="1"/>
    <col min="20" max="20" width="6.5703125" style="15" customWidth="1"/>
    <col min="21" max="21" width="7.140625" style="15" customWidth="1"/>
    <col min="22" max="22" width="7.42578125" style="15" customWidth="1"/>
    <col min="23" max="23" width="5" style="15" customWidth="1"/>
    <col min="24" max="24" width="11.42578125" style="15" customWidth="1"/>
    <col min="25" max="16384" width="9.140625" style="15"/>
  </cols>
  <sheetData>
    <row r="1" spans="1:25" ht="12.95" customHeight="1" x14ac:dyDescent="0.2">
      <c r="A1" s="130" t="str">
        <f>CompInfo!B1</f>
        <v>Vaulting SA</v>
      </c>
      <c r="B1" s="130"/>
      <c r="F1" s="18"/>
    </row>
    <row r="2" spans="1:25" ht="12.95" customHeight="1" x14ac:dyDescent="0.2">
      <c r="A2" s="130" t="str">
        <f>CompInfo!B2</f>
        <v>Vaulting SA May Competition 2019</v>
      </c>
      <c r="B2" s="130"/>
      <c r="F2" s="20"/>
    </row>
    <row r="3" spans="1:25" ht="12.95" customHeight="1" x14ac:dyDescent="0.2">
      <c r="A3" s="131">
        <f>CompInfo!B3</f>
        <v>43611</v>
      </c>
      <c r="B3" s="131"/>
    </row>
    <row r="5" spans="1:25" x14ac:dyDescent="0.2">
      <c r="A5" s="19" t="s">
        <v>57</v>
      </c>
      <c r="B5" s="19"/>
      <c r="C5" s="109" t="s">
        <v>0</v>
      </c>
      <c r="D5" s="111" t="s">
        <v>92</v>
      </c>
    </row>
    <row r="6" spans="1:25" s="21" customFormat="1" x14ac:dyDescent="0.2">
      <c r="C6" s="109" t="s">
        <v>66</v>
      </c>
      <c r="D6" s="111" t="s">
        <v>93</v>
      </c>
      <c r="F6" t="s">
        <v>0</v>
      </c>
      <c r="G6"/>
      <c r="H6" s="124" t="str">
        <f>D5</f>
        <v>Janet Leadbeater</v>
      </c>
      <c r="I6" s="124"/>
      <c r="J6" s="124"/>
      <c r="K6" s="124"/>
      <c r="L6"/>
      <c r="M6"/>
      <c r="N6"/>
      <c r="O6"/>
      <c r="P6"/>
      <c r="Q6"/>
      <c r="R6"/>
      <c r="S6" s="1"/>
      <c r="T6" t="s">
        <v>66</v>
      </c>
      <c r="U6"/>
      <c r="V6" s="43" t="str">
        <f>D6</f>
        <v>Robyn Bruderer</v>
      </c>
      <c r="W6" s="38"/>
      <c r="X6" s="38"/>
      <c r="Y6" s="38"/>
    </row>
    <row r="7" spans="1:25" x14ac:dyDescent="0.2">
      <c r="F7"/>
      <c r="G7"/>
      <c r="H7"/>
      <c r="I7"/>
      <c r="J7"/>
      <c r="K7"/>
      <c r="L7"/>
      <c r="M7"/>
      <c r="N7"/>
      <c r="O7"/>
      <c r="P7"/>
      <c r="Q7"/>
      <c r="R7"/>
      <c r="S7" s="1"/>
      <c r="T7"/>
      <c r="U7"/>
      <c r="V7"/>
      <c r="W7" s="37"/>
      <c r="X7" s="37"/>
      <c r="Y7" s="37"/>
    </row>
    <row r="8" spans="1:25" x14ac:dyDescent="0.2">
      <c r="F8"/>
      <c r="G8"/>
      <c r="H8"/>
      <c r="I8"/>
      <c r="J8"/>
      <c r="K8"/>
      <c r="L8"/>
      <c r="M8"/>
      <c r="N8"/>
      <c r="O8"/>
      <c r="P8"/>
      <c r="Q8"/>
      <c r="R8"/>
      <c r="S8" s="1"/>
      <c r="T8"/>
      <c r="U8"/>
      <c r="V8"/>
      <c r="W8" s="37"/>
      <c r="X8" s="37"/>
      <c r="Y8" s="37"/>
    </row>
    <row r="9" spans="1:25" x14ac:dyDescent="0.2">
      <c r="B9" s="19" t="s">
        <v>151</v>
      </c>
      <c r="F9"/>
      <c r="G9"/>
      <c r="H9"/>
      <c r="I9"/>
      <c r="J9"/>
      <c r="K9"/>
      <c r="L9"/>
      <c r="M9"/>
      <c r="N9"/>
      <c r="O9"/>
      <c r="P9"/>
      <c r="Q9"/>
      <c r="R9"/>
      <c r="S9" s="1"/>
      <c r="T9"/>
      <c r="U9"/>
      <c r="V9"/>
      <c r="W9" s="37"/>
      <c r="X9" s="37"/>
      <c r="Y9" s="37"/>
    </row>
    <row r="10" spans="1:25" x14ac:dyDescent="0.2">
      <c r="A10" s="21" t="s">
        <v>5</v>
      </c>
      <c r="B10" s="21" t="s">
        <v>6</v>
      </c>
      <c r="C10" s="21" t="s">
        <v>7</v>
      </c>
      <c r="D10" s="21" t="s">
        <v>8</v>
      </c>
      <c r="E10" s="21" t="s">
        <v>9</v>
      </c>
      <c r="F10" s="34" t="s">
        <v>7</v>
      </c>
      <c r="G10" s="34"/>
      <c r="H10" s="34"/>
      <c r="I10" s="34"/>
      <c r="J10" s="34"/>
      <c r="K10" s="34" t="s">
        <v>7</v>
      </c>
      <c r="L10" s="41"/>
      <c r="M10" s="34" t="s">
        <v>74</v>
      </c>
      <c r="N10" s="34"/>
      <c r="O10" s="34"/>
      <c r="P10" s="34"/>
      <c r="Q10" s="34"/>
      <c r="R10" s="34" t="s">
        <v>74</v>
      </c>
      <c r="S10" s="8"/>
      <c r="T10" s="9" t="s">
        <v>27</v>
      </c>
      <c r="U10" s="57" t="s">
        <v>28</v>
      </c>
      <c r="V10" s="9" t="s">
        <v>29</v>
      </c>
      <c r="W10" s="22"/>
      <c r="X10" s="36" t="s">
        <v>54</v>
      </c>
      <c r="Y10" s="36" t="s">
        <v>30</v>
      </c>
    </row>
    <row r="11" spans="1:25" x14ac:dyDescent="0.2">
      <c r="F11" t="s">
        <v>67</v>
      </c>
      <c r="G11" t="s">
        <v>68</v>
      </c>
      <c r="H11" t="s">
        <v>69</v>
      </c>
      <c r="I11" t="s">
        <v>70</v>
      </c>
      <c r="J11" t="s">
        <v>71</v>
      </c>
      <c r="K11" s="34" t="s">
        <v>4</v>
      </c>
      <c r="L11" s="41"/>
      <c r="M11" t="s">
        <v>75</v>
      </c>
      <c r="N11" t="s">
        <v>76</v>
      </c>
      <c r="O11" t="s">
        <v>77</v>
      </c>
      <c r="P11" t="s">
        <v>78</v>
      </c>
      <c r="Q11" t="s">
        <v>79</v>
      </c>
      <c r="R11" s="34" t="s">
        <v>4</v>
      </c>
      <c r="S11" s="1"/>
      <c r="T11"/>
      <c r="U11"/>
      <c r="V11"/>
      <c r="W11" s="17"/>
      <c r="X11" s="19"/>
      <c r="Y11" s="19"/>
    </row>
    <row r="12" spans="1:25" x14ac:dyDescent="0.2">
      <c r="A12" s="100">
        <v>15</v>
      </c>
      <c r="B12" s="100" t="s">
        <v>122</v>
      </c>
      <c r="C12" s="112"/>
      <c r="D12" s="112"/>
      <c r="E12" s="11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17"/>
      <c r="X12" s="54"/>
      <c r="Y12" s="55"/>
    </row>
    <row r="13" spans="1:25" x14ac:dyDescent="0.2">
      <c r="A13" s="100">
        <v>13</v>
      </c>
      <c r="B13" s="100" t="s">
        <v>144</v>
      </c>
      <c r="C13" s="100" t="s">
        <v>120</v>
      </c>
      <c r="D13" s="100" t="s">
        <v>121</v>
      </c>
      <c r="E13" s="100" t="s">
        <v>116</v>
      </c>
      <c r="F13" s="11">
        <v>6</v>
      </c>
      <c r="G13" s="11">
        <v>6</v>
      </c>
      <c r="H13" s="11">
        <v>6.8</v>
      </c>
      <c r="I13" s="11">
        <v>7</v>
      </c>
      <c r="J13" s="11">
        <v>6.8</v>
      </c>
      <c r="K13" s="42">
        <f>(F13*0.1)+(G13*0.1)+(H13*0.3)+(I13*0.3)+(J13*0.2)</f>
        <v>6.7</v>
      </c>
      <c r="L13" s="42"/>
      <c r="M13" s="11">
        <v>7</v>
      </c>
      <c r="N13" s="11">
        <v>7</v>
      </c>
      <c r="O13" s="11">
        <v>6.5</v>
      </c>
      <c r="P13" s="11">
        <v>5</v>
      </c>
      <c r="Q13" s="11">
        <v>5</v>
      </c>
      <c r="R13" s="42">
        <f>(M13*0.25)+(N13*0.25)+(O13*0.2)+(P13*0.2)+(Q13*0.1)</f>
        <v>6.3</v>
      </c>
      <c r="S13" s="1"/>
      <c r="T13" s="11">
        <v>7.7249999999999996</v>
      </c>
      <c r="U13" s="58" t="s">
        <v>80</v>
      </c>
      <c r="V13" s="12">
        <f>T13</f>
        <v>7.7249999999999996</v>
      </c>
      <c r="W13" s="17"/>
      <c r="X13" s="56">
        <f>(K13*0.25)+(R13*0.25)+(V13*0.5)</f>
        <v>7.1124999999999998</v>
      </c>
      <c r="Y13" s="19">
        <f>RANK(X$13,X$13:X$17)</f>
        <v>2</v>
      </c>
    </row>
    <row r="14" spans="1:25" s="92" customFormat="1" x14ac:dyDescent="0.2">
      <c r="A14" s="113">
        <v>23</v>
      </c>
      <c r="B14" s="113" t="s">
        <v>124</v>
      </c>
      <c r="C14" s="112"/>
      <c r="D14" s="112"/>
      <c r="E14" s="11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17"/>
      <c r="X14" s="54"/>
      <c r="Y14" s="55"/>
    </row>
    <row r="15" spans="1:25" s="92" customFormat="1" x14ac:dyDescent="0.2">
      <c r="A15" s="100">
        <v>22</v>
      </c>
      <c r="B15" s="100" t="s">
        <v>125</v>
      </c>
      <c r="C15" s="100" t="s">
        <v>123</v>
      </c>
      <c r="D15" s="100" t="s">
        <v>98</v>
      </c>
      <c r="E15" s="100" t="s">
        <v>135</v>
      </c>
      <c r="F15" s="11">
        <v>6.5</v>
      </c>
      <c r="G15" s="11">
        <v>6.5</v>
      </c>
      <c r="H15" s="11">
        <v>7</v>
      </c>
      <c r="I15" s="11">
        <v>6.8</v>
      </c>
      <c r="J15" s="11">
        <v>6.5</v>
      </c>
      <c r="K15" s="42">
        <f>(F15*0.1)+(G15*0.1)+(H15*0.3)+(I15*0.3)+(J15*0.2)</f>
        <v>6.74</v>
      </c>
      <c r="L15" s="42"/>
      <c r="M15" s="11">
        <v>7</v>
      </c>
      <c r="N15" s="11">
        <v>6.8</v>
      </c>
      <c r="O15" s="11">
        <v>7</v>
      </c>
      <c r="P15" s="11">
        <v>6.5</v>
      </c>
      <c r="Q15" s="11">
        <v>6</v>
      </c>
      <c r="R15" s="42">
        <f>(M15*0.25)+(N15*0.25)+(O15*0.2)+(P15*0.2)+(Q15*0.1)</f>
        <v>6.75</v>
      </c>
      <c r="S15" s="1"/>
      <c r="T15" s="11">
        <v>8.875</v>
      </c>
      <c r="U15" s="58" t="s">
        <v>80</v>
      </c>
      <c r="V15" s="12">
        <f>T15</f>
        <v>8.875</v>
      </c>
      <c r="W15" s="17"/>
      <c r="X15" s="56">
        <f>(K15*0.25)+(R15*0.25)+(V15*0.5)</f>
        <v>7.8100000000000005</v>
      </c>
      <c r="Y15" s="19">
        <f>RANK(X$15,X$13:X$17)</f>
        <v>1</v>
      </c>
    </row>
    <row r="16" spans="1:25" s="92" customFormat="1" x14ac:dyDescent="0.2">
      <c r="A16" s="113">
        <v>31</v>
      </c>
      <c r="B16" s="113" t="s">
        <v>153</v>
      </c>
      <c r="C16" s="112"/>
      <c r="D16" s="112"/>
      <c r="E16" s="11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17"/>
      <c r="X16" s="54"/>
      <c r="Y16" s="55"/>
    </row>
    <row r="17" spans="1:25" s="92" customFormat="1" x14ac:dyDescent="0.2">
      <c r="A17" s="100">
        <v>33</v>
      </c>
      <c r="B17" s="100" t="s">
        <v>111</v>
      </c>
      <c r="C17" s="100" t="s">
        <v>159</v>
      </c>
      <c r="D17" s="100" t="s">
        <v>113</v>
      </c>
      <c r="E17" s="99" t="s">
        <v>114</v>
      </c>
      <c r="F17" s="11">
        <v>6.5</v>
      </c>
      <c r="G17" s="11">
        <v>6</v>
      </c>
      <c r="H17" s="11">
        <v>6.8</v>
      </c>
      <c r="I17" s="11">
        <v>6.8</v>
      </c>
      <c r="J17" s="11">
        <v>8</v>
      </c>
      <c r="K17" s="42">
        <f>(F17*0.1)+(G17*0.1)+(H17*0.3)+(I17*0.3)+(J17*0.2)</f>
        <v>6.93</v>
      </c>
      <c r="L17" s="42"/>
      <c r="M17" s="11">
        <v>6.8</v>
      </c>
      <c r="N17" s="11">
        <v>7</v>
      </c>
      <c r="O17" s="11">
        <v>7</v>
      </c>
      <c r="P17" s="11">
        <v>5.8</v>
      </c>
      <c r="Q17" s="11">
        <v>5.78</v>
      </c>
      <c r="R17" s="42">
        <f>(M17*0.25)+(N17*0.25)+(O17*0.2)+(P17*0.2)+(Q17*0.1)</f>
        <v>6.588000000000001</v>
      </c>
      <c r="S17" s="1"/>
      <c r="T17" s="11">
        <v>6.8</v>
      </c>
      <c r="U17" s="58" t="s">
        <v>80</v>
      </c>
      <c r="V17" s="12">
        <f>T17</f>
        <v>6.8</v>
      </c>
      <c r="W17" s="17"/>
      <c r="X17" s="56">
        <f>(K17*0.25)+(R17*0.25)+(V17*0.5)</f>
        <v>6.7795000000000005</v>
      </c>
      <c r="Y17" s="19">
        <f>RANK(X$17,X$13:X$17)</f>
        <v>3</v>
      </c>
    </row>
    <row r="19" spans="1:25" x14ac:dyDescent="0.2">
      <c r="B19" s="19" t="s">
        <v>152</v>
      </c>
    </row>
    <row r="20" spans="1:25" s="92" customFormat="1" x14ac:dyDescent="0.2">
      <c r="A20" s="114">
        <v>11</v>
      </c>
      <c r="B20" s="100" t="s">
        <v>133</v>
      </c>
      <c r="C20" s="112"/>
      <c r="D20" s="112"/>
      <c r="E20" s="11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17"/>
      <c r="X20" s="54"/>
      <c r="Y20" s="55"/>
    </row>
    <row r="21" spans="1:25" s="92" customFormat="1" x14ac:dyDescent="0.2">
      <c r="A21" s="100">
        <v>12</v>
      </c>
      <c r="B21" s="100" t="s">
        <v>132</v>
      </c>
      <c r="C21" s="100" t="s">
        <v>95</v>
      </c>
      <c r="D21" s="100" t="s">
        <v>96</v>
      </c>
      <c r="E21" s="100" t="s">
        <v>116</v>
      </c>
      <c r="F21" s="11">
        <v>6</v>
      </c>
      <c r="G21" s="11">
        <v>6</v>
      </c>
      <c r="H21" s="11">
        <v>6.8</v>
      </c>
      <c r="I21" s="11">
        <v>6.8</v>
      </c>
      <c r="J21" s="11">
        <v>6.8</v>
      </c>
      <c r="K21" s="42">
        <f>(F21*0.1)+(G21*0.1)+(H21*0.3)+(I21*0.3)+(J21*0.2)</f>
        <v>6.6400000000000006</v>
      </c>
      <c r="L21" s="42"/>
      <c r="M21" s="11">
        <v>6</v>
      </c>
      <c r="N21" s="11">
        <v>6.5</v>
      </c>
      <c r="O21" s="11">
        <v>5.8</v>
      </c>
      <c r="P21" s="11">
        <v>5.5</v>
      </c>
      <c r="Q21" s="11">
        <v>5</v>
      </c>
      <c r="R21" s="42">
        <f>(M21*0.25)+(N21*0.25)+(O21*0.2)+(P21*0.2)+(Q21*0.1)</f>
        <v>5.8849999999999998</v>
      </c>
      <c r="S21" s="1"/>
      <c r="T21" s="11">
        <v>7.43</v>
      </c>
      <c r="U21" s="58" t="s">
        <v>80</v>
      </c>
      <c r="V21" s="12">
        <f>T21</f>
        <v>7.43</v>
      </c>
      <c r="W21" s="17"/>
      <c r="X21" s="56">
        <f>(K21*0.25)+(R21*0.25)+(V21*0.5)</f>
        <v>6.8462499999999995</v>
      </c>
      <c r="Y21" s="19">
        <f>RANK(X$21,X$21:X$31)</f>
        <v>2</v>
      </c>
    </row>
    <row r="22" spans="1:25" s="92" customFormat="1" x14ac:dyDescent="0.2">
      <c r="A22" s="115">
        <v>9</v>
      </c>
      <c r="B22" s="113" t="s">
        <v>139</v>
      </c>
      <c r="C22" s="112"/>
      <c r="D22" s="112"/>
      <c r="E22" s="11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17"/>
      <c r="X22" s="54"/>
      <c r="Y22" s="55"/>
    </row>
    <row r="23" spans="1:25" s="92" customFormat="1" x14ac:dyDescent="0.2">
      <c r="A23" s="100">
        <v>10</v>
      </c>
      <c r="B23" s="100" t="s">
        <v>147</v>
      </c>
      <c r="C23" s="100" t="s">
        <v>99</v>
      </c>
      <c r="D23" s="100" t="s">
        <v>100</v>
      </c>
      <c r="E23" s="99" t="s">
        <v>118</v>
      </c>
      <c r="F23" s="11">
        <v>6.8</v>
      </c>
      <c r="G23" s="11">
        <v>6.5</v>
      </c>
      <c r="H23" s="11">
        <v>7</v>
      </c>
      <c r="I23" s="11">
        <v>7.5</v>
      </c>
      <c r="J23" s="11">
        <v>7</v>
      </c>
      <c r="K23" s="42">
        <f>(F23*0.1)+(G23*0.1)+(H23*0.3)+(I23*0.3)+(J23*0.2)</f>
        <v>7.08</v>
      </c>
      <c r="L23" s="42"/>
      <c r="M23" s="11">
        <v>5.8</v>
      </c>
      <c r="N23" s="11">
        <v>5.8</v>
      </c>
      <c r="O23" s="11">
        <v>5</v>
      </c>
      <c r="P23" s="11">
        <v>5</v>
      </c>
      <c r="Q23" s="11">
        <v>5.5</v>
      </c>
      <c r="R23" s="42">
        <f>(M23*0.25)+(N23*0.25)+(O23*0.2)+(P23*0.2)+(Q23*0.1)</f>
        <v>5.45</v>
      </c>
      <c r="S23" s="1"/>
      <c r="T23" s="11">
        <v>7.06</v>
      </c>
      <c r="U23" s="58" t="s">
        <v>80</v>
      </c>
      <c r="V23" s="12">
        <f>T23</f>
        <v>7.06</v>
      </c>
      <c r="W23" s="17"/>
      <c r="X23" s="56">
        <f>(K23*0.25)+(R23*0.25)+(V23*0.5)</f>
        <v>6.6624999999999996</v>
      </c>
      <c r="Y23" s="19">
        <f>RANK(X$23,X$21:X$31)</f>
        <v>3</v>
      </c>
    </row>
    <row r="24" spans="1:25" s="92" customFormat="1" x14ac:dyDescent="0.2">
      <c r="A24" s="113">
        <v>27</v>
      </c>
      <c r="B24" s="113" t="s">
        <v>134</v>
      </c>
      <c r="C24" s="112"/>
      <c r="D24" s="112"/>
      <c r="E24" s="11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17"/>
      <c r="X24" s="54"/>
      <c r="Y24" s="55"/>
    </row>
    <row r="25" spans="1:25" s="92" customFormat="1" x14ac:dyDescent="0.2">
      <c r="A25" s="100">
        <v>21</v>
      </c>
      <c r="B25" s="100" t="s">
        <v>126</v>
      </c>
      <c r="C25" s="100" t="s">
        <v>123</v>
      </c>
      <c r="D25" s="100" t="s">
        <v>98</v>
      </c>
      <c r="E25" s="100" t="s">
        <v>135</v>
      </c>
      <c r="F25" s="11">
        <v>6</v>
      </c>
      <c r="G25" s="11">
        <v>6</v>
      </c>
      <c r="H25" s="11">
        <v>6.8</v>
      </c>
      <c r="I25" s="11">
        <v>6</v>
      </c>
      <c r="J25" s="11">
        <v>6.5</v>
      </c>
      <c r="K25" s="42">
        <f>(F25*0.1)+(G25*0.1)+(H25*0.3)+(I25*0.3)+(J25*0.2)</f>
        <v>6.34</v>
      </c>
      <c r="L25" s="42"/>
      <c r="M25" s="11">
        <v>6</v>
      </c>
      <c r="N25" s="11">
        <v>6</v>
      </c>
      <c r="O25" s="11">
        <v>6</v>
      </c>
      <c r="P25" s="11">
        <v>5</v>
      </c>
      <c r="Q25" s="11">
        <v>5</v>
      </c>
      <c r="R25" s="42">
        <f>(M25*0.25)+(N25*0.25)+(O25*0.2)+(P25*0.2)+(Q25*0.1)</f>
        <v>5.7</v>
      </c>
      <c r="S25" s="1"/>
      <c r="T25" s="11">
        <v>8</v>
      </c>
      <c r="U25" s="58" t="s">
        <v>80</v>
      </c>
      <c r="V25" s="12">
        <f>T25</f>
        <v>8</v>
      </c>
      <c r="W25" s="17"/>
      <c r="X25" s="56">
        <f>(K25*0.25)+(R25*0.25)+(V25*0.5)</f>
        <v>7.01</v>
      </c>
      <c r="Y25" s="19">
        <f>RANK(X$25,X$21:X$31)</f>
        <v>1</v>
      </c>
    </row>
    <row r="26" spans="1:25" s="92" customFormat="1" x14ac:dyDescent="0.2">
      <c r="A26" s="113">
        <v>26</v>
      </c>
      <c r="B26" s="113" t="s">
        <v>136</v>
      </c>
      <c r="C26" s="112"/>
      <c r="D26" s="112"/>
      <c r="E26" s="11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17"/>
      <c r="X26" s="54"/>
      <c r="Y26" s="55"/>
    </row>
    <row r="27" spans="1:25" s="92" customFormat="1" x14ac:dyDescent="0.2">
      <c r="A27" s="100">
        <v>29</v>
      </c>
      <c r="B27" s="100" t="s">
        <v>128</v>
      </c>
      <c r="C27" s="100" t="s">
        <v>123</v>
      </c>
      <c r="D27" s="100" t="s">
        <v>98</v>
      </c>
      <c r="E27" s="100" t="s">
        <v>135</v>
      </c>
      <c r="F27" s="11">
        <v>6</v>
      </c>
      <c r="G27" s="11">
        <v>6</v>
      </c>
      <c r="H27" s="11">
        <v>6.8</v>
      </c>
      <c r="I27" s="11">
        <v>6</v>
      </c>
      <c r="J27" s="11">
        <v>6.5</v>
      </c>
      <c r="K27" s="42">
        <f>(F27*0.1)+(G27*0.1)+(H27*0.3)+(I27*0.3)+(J27*0.2)</f>
        <v>6.34</v>
      </c>
      <c r="L27" s="42"/>
      <c r="M27" s="11">
        <v>5.5</v>
      </c>
      <c r="N27" s="11">
        <v>5.5</v>
      </c>
      <c r="O27" s="11">
        <v>5.8</v>
      </c>
      <c r="P27" s="11">
        <v>5</v>
      </c>
      <c r="Q27" s="11">
        <v>5</v>
      </c>
      <c r="R27" s="42">
        <f>(M27*0.25)+(N27*0.25)+(O27*0.2)+(P27*0.2)+(Q27*0.1)</f>
        <v>5.41</v>
      </c>
      <c r="S27" s="1"/>
      <c r="T27" s="11">
        <v>6.92</v>
      </c>
      <c r="U27" s="58" t="s">
        <v>80</v>
      </c>
      <c r="V27" s="12">
        <f>T27</f>
        <v>6.92</v>
      </c>
      <c r="W27" s="17"/>
      <c r="X27" s="56">
        <f>(K27*0.25)+(R27*0.25)+(V27*0.5)</f>
        <v>6.3975</v>
      </c>
      <c r="Y27" s="19">
        <f>RANK(X$27,X$21:X$31)</f>
        <v>6</v>
      </c>
    </row>
    <row r="28" spans="1:25" s="92" customFormat="1" x14ac:dyDescent="0.2">
      <c r="A28" s="113">
        <v>20</v>
      </c>
      <c r="B28" s="113" t="s">
        <v>127</v>
      </c>
      <c r="C28" s="112"/>
      <c r="D28" s="112"/>
      <c r="E28" s="11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17"/>
      <c r="X28" s="54"/>
      <c r="Y28" s="55"/>
    </row>
    <row r="29" spans="1:25" s="92" customFormat="1" x14ac:dyDescent="0.2">
      <c r="A29" s="100">
        <v>19</v>
      </c>
      <c r="B29" s="100" t="s">
        <v>129</v>
      </c>
      <c r="C29" s="100" t="s">
        <v>123</v>
      </c>
      <c r="D29" s="100" t="s">
        <v>98</v>
      </c>
      <c r="E29" s="100" t="s">
        <v>135</v>
      </c>
      <c r="F29" s="11">
        <v>6</v>
      </c>
      <c r="G29" s="11">
        <v>6</v>
      </c>
      <c r="H29" s="11">
        <v>6.8</v>
      </c>
      <c r="I29" s="11">
        <v>6</v>
      </c>
      <c r="J29" s="11">
        <v>6.5</v>
      </c>
      <c r="K29" s="42">
        <f>(F29*0.1)+(G29*0.1)+(H29*0.3)+(I29*0.3)+(J29*0.2)</f>
        <v>6.34</v>
      </c>
      <c r="L29" s="42"/>
      <c r="M29" s="11">
        <v>5.5</v>
      </c>
      <c r="N29" s="11">
        <v>5.5</v>
      </c>
      <c r="O29" s="11">
        <v>5.5</v>
      </c>
      <c r="P29" s="11">
        <v>5</v>
      </c>
      <c r="Q29" s="11">
        <v>5</v>
      </c>
      <c r="R29" s="42">
        <f>(M29*0.25)+(N29*0.25)+(O29*0.2)+(P29*0.2)+(Q29*0.1)</f>
        <v>5.35</v>
      </c>
      <c r="S29" s="1"/>
      <c r="T29" s="11">
        <v>7.11</v>
      </c>
      <c r="U29" s="58" t="s">
        <v>80</v>
      </c>
      <c r="V29" s="12">
        <f>T29</f>
        <v>7.11</v>
      </c>
      <c r="W29" s="17"/>
      <c r="X29" s="56">
        <f>(K29*0.25)+(R29*0.25)+(V29*0.5)</f>
        <v>6.4775</v>
      </c>
      <c r="Y29" s="19">
        <f>RANK(X$29,X$21:X$31)</f>
        <v>5</v>
      </c>
    </row>
    <row r="30" spans="1:25" s="92" customFormat="1" x14ac:dyDescent="0.2">
      <c r="A30" s="113">
        <v>32</v>
      </c>
      <c r="B30" s="113" t="s">
        <v>157</v>
      </c>
      <c r="C30" s="112"/>
      <c r="D30" s="112"/>
      <c r="E30" s="11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17"/>
      <c r="X30" s="54"/>
      <c r="Y30" s="55"/>
    </row>
    <row r="31" spans="1:25" s="92" customFormat="1" x14ac:dyDescent="0.2">
      <c r="A31" s="100">
        <v>34</v>
      </c>
      <c r="B31" s="100" t="s">
        <v>155</v>
      </c>
      <c r="C31" s="100" t="s">
        <v>159</v>
      </c>
      <c r="D31" s="100" t="s">
        <v>113</v>
      </c>
      <c r="E31" s="99" t="s">
        <v>114</v>
      </c>
      <c r="F31" s="11">
        <v>5</v>
      </c>
      <c r="G31" s="11">
        <v>5</v>
      </c>
      <c r="H31" s="11">
        <v>5.8</v>
      </c>
      <c r="I31" s="11">
        <v>6.8</v>
      </c>
      <c r="J31" s="11">
        <v>8</v>
      </c>
      <c r="K31" s="42">
        <f>(F31*0.1)+(G31*0.1)+(H31*0.3)+(I31*0.3)+(J31*0.2)</f>
        <v>6.3800000000000008</v>
      </c>
      <c r="L31" s="42"/>
      <c r="M31" s="11">
        <v>5.5</v>
      </c>
      <c r="N31" s="11">
        <v>6</v>
      </c>
      <c r="O31" s="11">
        <v>5.87</v>
      </c>
      <c r="P31" s="11">
        <v>5</v>
      </c>
      <c r="Q31" s="11">
        <v>5</v>
      </c>
      <c r="R31" s="42">
        <f>(M31*0.25)+(N31*0.25)+(O31*0.2)+(P31*0.2)+(Q31*0.1)</f>
        <v>5.5490000000000004</v>
      </c>
      <c r="S31" s="1"/>
      <c r="T31" s="11">
        <v>7.29</v>
      </c>
      <c r="U31" s="58" t="s">
        <v>80</v>
      </c>
      <c r="V31" s="12">
        <f>T31</f>
        <v>7.29</v>
      </c>
      <c r="W31" s="17"/>
      <c r="X31" s="56">
        <f>(K31*0.25)+(R31*0.25)+(V31*0.5)</f>
        <v>6.6272500000000001</v>
      </c>
      <c r="Y31" s="19">
        <f>RANK(X$31,X$21:X$31)</f>
        <v>4</v>
      </c>
    </row>
  </sheetData>
  <mergeCells count="4">
    <mergeCell ref="A1:B1"/>
    <mergeCell ref="A2:B2"/>
    <mergeCell ref="A3:B3"/>
    <mergeCell ref="H6:K6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37</vt:i4>
      </vt:variant>
    </vt:vector>
  </HeadingPairs>
  <TitlesOfParts>
    <vt:vector size="58" baseType="lpstr">
      <vt:lpstr>CompInfo</vt:lpstr>
      <vt:lpstr>3-Inter Ind</vt:lpstr>
      <vt:lpstr>2-Adv Ind</vt:lpstr>
      <vt:lpstr>24B-Prelim Squad Free</vt:lpstr>
      <vt:lpstr>6-Prelim Ind</vt:lpstr>
      <vt:lpstr>4-Nov Ind</vt:lpstr>
      <vt:lpstr>24A-Prelim Squad Comp</vt:lpstr>
      <vt:lpstr>5-PreNov Ind</vt:lpstr>
      <vt:lpstr>12-Prelim PDD</vt:lpstr>
      <vt:lpstr>10-Open PDD</vt:lpstr>
      <vt:lpstr>32-Barrel PDD</vt:lpstr>
      <vt:lpstr>33-Barrel Squad</vt:lpstr>
      <vt:lpstr>Not Used&gt;</vt:lpstr>
      <vt:lpstr>Open Ind wTT</vt:lpstr>
      <vt:lpstr>Open Ind woTT</vt:lpstr>
      <vt:lpstr>Inter PDD</vt:lpstr>
      <vt:lpstr>Barrel Ind</vt:lpstr>
      <vt:lpstr>Adv Squad</vt:lpstr>
      <vt:lpstr>Int Squad</vt:lpstr>
      <vt:lpstr>Nov Squad</vt:lpstr>
      <vt:lpstr>P-N Squad</vt:lpstr>
      <vt:lpstr>'10-Open PDD'!Print_Area</vt:lpstr>
      <vt:lpstr>'12-Prelim PDD'!Print_Area</vt:lpstr>
      <vt:lpstr>'24A-Prelim Squad Comp'!Print_Area</vt:lpstr>
      <vt:lpstr>'24B-Prelim Squad Free'!Print_Area</vt:lpstr>
      <vt:lpstr>'2-Adv Ind'!Print_Area</vt:lpstr>
      <vt:lpstr>'32-Barrel PDD'!Print_Area</vt:lpstr>
      <vt:lpstr>'33-Barrel Squad'!Print_Area</vt:lpstr>
      <vt:lpstr>'3-Inter Ind'!Print_Area</vt:lpstr>
      <vt:lpstr>'4-Nov Ind'!Print_Area</vt:lpstr>
      <vt:lpstr>'5-PreNov Ind'!Print_Area</vt:lpstr>
      <vt:lpstr>'6-Prelim Ind'!Print_Area</vt:lpstr>
      <vt:lpstr>'Adv Squad'!Print_Area</vt:lpstr>
      <vt:lpstr>'Barrel Ind'!Print_Area</vt:lpstr>
      <vt:lpstr>'Int Squad'!Print_Area</vt:lpstr>
      <vt:lpstr>'Nov Squad'!Print_Area</vt:lpstr>
      <vt:lpstr>'Open Ind woTT'!Print_Area</vt:lpstr>
      <vt:lpstr>'Open Ind wTT'!Print_Area</vt:lpstr>
      <vt:lpstr>'P-N Squad'!Print_Area</vt:lpstr>
      <vt:lpstr>'10-Open PDD'!Print_Titles</vt:lpstr>
      <vt:lpstr>'12-Prelim PDD'!Print_Titles</vt:lpstr>
      <vt:lpstr>'24A-Prelim Squad Comp'!Print_Titles</vt:lpstr>
      <vt:lpstr>'24B-Prelim Squad Free'!Print_Titles</vt:lpstr>
      <vt:lpstr>'2-Adv Ind'!Print_Titles</vt:lpstr>
      <vt:lpstr>'32-Barrel PDD'!Print_Titles</vt:lpstr>
      <vt:lpstr>'33-Barrel Squad'!Print_Titles</vt:lpstr>
      <vt:lpstr>'3-Inter Ind'!Print_Titles</vt:lpstr>
      <vt:lpstr>'4-Nov Ind'!Print_Titles</vt:lpstr>
      <vt:lpstr>'5-PreNov Ind'!Print_Titles</vt:lpstr>
      <vt:lpstr>'6-Prelim Ind'!Print_Titles</vt:lpstr>
      <vt:lpstr>'Adv Squad'!Print_Titles</vt:lpstr>
      <vt:lpstr>'Barrel Ind'!Print_Titles</vt:lpstr>
      <vt:lpstr>'Int Squad'!Print_Titles</vt:lpstr>
      <vt:lpstr>'Inter PDD'!Print_Titles</vt:lpstr>
      <vt:lpstr>'Nov Squad'!Print_Titles</vt:lpstr>
      <vt:lpstr>'Open Ind woTT'!Print_Titles</vt:lpstr>
      <vt:lpstr>'Open Ind wTT'!Print_Titles</vt:lpstr>
      <vt:lpstr>'P-N Squad'!Print_Titles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Registrar Equestrian SA</cp:lastModifiedBy>
  <cp:lastPrinted>2019-05-26T06:24:11Z</cp:lastPrinted>
  <dcterms:created xsi:type="dcterms:W3CDTF">2015-10-13T06:31:41Z</dcterms:created>
  <dcterms:modified xsi:type="dcterms:W3CDTF">2019-05-30T04:14:07Z</dcterms:modified>
</cp:coreProperties>
</file>